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245" activeTab="0"/>
  </bookViews>
  <sheets>
    <sheet name="приходи" sheetId="1" r:id="rId1"/>
    <sheet name="по разхода" sheetId="2" r:id="rId2"/>
    <sheet name="функции" sheetId="3" r:id="rId3"/>
  </sheets>
  <definedNames>
    <definedName name="_xlnm.Print_Area" localSheetId="0">'приходи'!$A$1:$H$48</definedName>
  </definedNames>
  <calcPr fullCalcOnLoad="1"/>
</workbook>
</file>

<file path=xl/sharedStrings.xml><?xml version="1.0" encoding="utf-8"?>
<sst xmlns="http://schemas.openxmlformats.org/spreadsheetml/2006/main" count="247" uniqueCount="157">
  <si>
    <t>24-00</t>
  </si>
  <si>
    <t>Общински такси</t>
  </si>
  <si>
    <t>27-00</t>
  </si>
  <si>
    <t>Глоби,санкции</t>
  </si>
  <si>
    <t>28-00</t>
  </si>
  <si>
    <t>Др.неданъчни приходи</t>
  </si>
  <si>
    <t>36-00</t>
  </si>
  <si>
    <t>Приходи от прод.на държ.и общ.им.</t>
  </si>
  <si>
    <t>40-00</t>
  </si>
  <si>
    <t>Приходи от концесии</t>
  </si>
  <si>
    <t>41-00</t>
  </si>
  <si>
    <t>45-00</t>
  </si>
  <si>
    <t>31-11</t>
  </si>
  <si>
    <t>31-13</t>
  </si>
  <si>
    <t>~възстановителни субсидии за РБ</t>
  </si>
  <si>
    <t>31-20</t>
  </si>
  <si>
    <t>ІІІ.Трансфери</t>
  </si>
  <si>
    <t>~Трансфери м/у бюджетни сметки</t>
  </si>
  <si>
    <t>61-00</t>
  </si>
  <si>
    <t>ІV.Временни безлихвени заеми</t>
  </si>
  <si>
    <t>76-00</t>
  </si>
  <si>
    <t>~Придобиване дялове,акции,съучастия</t>
  </si>
  <si>
    <t>70-00</t>
  </si>
  <si>
    <t>93-00</t>
  </si>
  <si>
    <t>б)Обща изравнителна субсидия</t>
  </si>
  <si>
    <t>ІІ.Взаимоотношения с ЦБ</t>
  </si>
  <si>
    <t>2.НЕДАНЪЧНИ ПРИХОДИ</t>
  </si>
  <si>
    <t>31-12</t>
  </si>
  <si>
    <t>І.СОБСТВЕНИ ПРИХОДИ</t>
  </si>
  <si>
    <t>1.ДАНЪЧНИ ПРИХОДИ</t>
  </si>
  <si>
    <t xml:space="preserve"> 13-00</t>
  </si>
  <si>
    <t>Данъци в/у приходите от продажби</t>
  </si>
  <si>
    <t>37-00</t>
  </si>
  <si>
    <t>Други данъци</t>
  </si>
  <si>
    <t>Имуществени данъци</t>
  </si>
  <si>
    <t>20-00</t>
  </si>
  <si>
    <t>31-18</t>
  </si>
  <si>
    <t>46-00</t>
  </si>
  <si>
    <t>Помощи,дарения и други от страната</t>
  </si>
  <si>
    <t>Помощи,дарения от чужбина</t>
  </si>
  <si>
    <t>Патентен данък</t>
  </si>
  <si>
    <t>95-01</t>
  </si>
  <si>
    <t>95-07</t>
  </si>
  <si>
    <t>31-28</t>
  </si>
  <si>
    <t xml:space="preserve"> Преходен остатък</t>
  </si>
  <si>
    <t>Наличност в края на периода</t>
  </si>
  <si>
    <t>а)Обща субсидия за държавни дейности</t>
  </si>
  <si>
    <t>в)Целева субсидия за капиталови разходи</t>
  </si>
  <si>
    <t>г)Други получени общински целеви трансфери</t>
  </si>
  <si>
    <t>д)Други целеви трансфери (субвенции)</t>
  </si>
  <si>
    <t xml:space="preserve">ВСИЧКО ПРИХОДИ:  </t>
  </si>
  <si>
    <t>ВСИЧКО ПРИХОДИ ПО БЮДЖЕТА:</t>
  </si>
  <si>
    <t>ОБЩО ПРИХОДИ ПО БЮДЖЕТА:</t>
  </si>
  <si>
    <t xml:space="preserve"> 01-03</t>
  </si>
  <si>
    <t>62-00</t>
  </si>
  <si>
    <t>Друго финансиране</t>
  </si>
  <si>
    <t>V.Операции с финансови активи и пасиви</t>
  </si>
  <si>
    <t>§</t>
  </si>
  <si>
    <t>Вр. безлих.заеми м/у бюджетни и извънбюджетни сметки</t>
  </si>
  <si>
    <t>83-89</t>
  </si>
  <si>
    <t>~Трансфери м/у бюджетни и извънбюджетни сметки</t>
  </si>
  <si>
    <t>Получени заеми от други банки</t>
  </si>
  <si>
    <t>83-12</t>
  </si>
  <si>
    <t>83-22</t>
  </si>
  <si>
    <t>Погашения по дългосрочни заеми  от банки</t>
  </si>
  <si>
    <t>Погашения по дългосрочни заеми - "ФЛАГ" ЕАД (-)</t>
  </si>
  <si>
    <t>НАИМЕНОВАНИЕ НА ПАРАГРАФИ И ПОДПАРАГРАФИ</t>
  </si>
  <si>
    <t>88-00</t>
  </si>
  <si>
    <t>Временно съхранявани средства и средства на разпореждане</t>
  </si>
  <si>
    <t>83-71</t>
  </si>
  <si>
    <t>83-72</t>
  </si>
  <si>
    <t>31-40</t>
  </si>
  <si>
    <t>~вноски за РБ за минали години</t>
  </si>
  <si>
    <t>Получени краткосрочни заеми-"ФЛАГ" ЕАД</t>
  </si>
  <si>
    <t>Получени дългосрочни заеми-"ФЛАГ" ЕАД</t>
  </si>
  <si>
    <t xml:space="preserve">УТОЧНЕН ПЛАН </t>
  </si>
  <si>
    <t>АКТУАЛИЗИРАН ПЛАН</t>
  </si>
  <si>
    <t>ОБЩО ПРИХОДИ</t>
  </si>
  <si>
    <t>ПРИХОДИ ДЪРЖАВНИ ДЕЙНОСТИ</t>
  </si>
  <si>
    <t>ПРИХОДИ МЕСТНИ ДЕЙНОСТИ</t>
  </si>
  <si>
    <t>Приложение № 1</t>
  </si>
  <si>
    <t xml:space="preserve">ФУНКЦИИ И ДЕЙНОСТИ </t>
  </si>
  <si>
    <t>Държавни дейности</t>
  </si>
  <si>
    <t>Местни дейности</t>
  </si>
  <si>
    <t>ОБЩО</t>
  </si>
  <si>
    <t xml:space="preserve">1. ОБЩИНСКА АДМИНИСТРАЦИЯ </t>
  </si>
  <si>
    <t>1.СПОРТНИ БАЗИ СПОРТ ЗА ВСИЧКИ</t>
  </si>
  <si>
    <t>ВСИЧКО:</t>
  </si>
  <si>
    <t>Текущи ремонти §1030</t>
  </si>
  <si>
    <t>Разходи за външни услуги §1020</t>
  </si>
  <si>
    <t>Горива, вода, ел.енергия §1016</t>
  </si>
  <si>
    <t>1. ИЗГРАЖДАНЕ, РЕМОНТ И ПОДДЪРЖАНЕ НА УЛИЧНАТА МРЕЖА</t>
  </si>
  <si>
    <t>Изменение и актуализация по плана на разхода на Община Севлиево през 2012 г.</t>
  </si>
  <si>
    <t>Изменение по плана на разхода 2012 г.</t>
  </si>
  <si>
    <t>Изменение и актуализация в плана на прихода на Община Севлиево за 2012 г.</t>
  </si>
  <si>
    <t>Разходи за материали §1015</t>
  </si>
  <si>
    <t>Приходи и доходи от собственост, в това число</t>
  </si>
  <si>
    <t>1. ПОДДЪРЖАНЕ И РЕМОНТ ПЪТИЩА</t>
  </si>
  <si>
    <t>2.ОСВЕТЛЕНИЕ НА УЛИЦИ И ПЛОЩАДИ</t>
  </si>
  <si>
    <t>Дофинанси-ране на държавни дейносити</t>
  </si>
  <si>
    <t>1. ДЕТСКИ ЯСЛИ И ДЕТСКИ КУХНИ</t>
  </si>
  <si>
    <t>2. ДРУГИ ДЕЙНОСТИ КУЛТУРА</t>
  </si>
  <si>
    <t>Храна §10-11</t>
  </si>
  <si>
    <t>ОБЩИ ДЪРЖАВНИ СЛУЖБИ</t>
  </si>
  <si>
    <t>ЗДРАВЕОПАЗВАНЕ</t>
  </si>
  <si>
    <t>ЖИЛИЩНО СТРОИТЕЛСТВО, БКС И ОПАЗВАНЕ НА ОКОЛНА СРЕДА</t>
  </si>
  <si>
    <t>СОЦИАЛНО ОСИГУРЯВАНЕ, ПОДПОМАГАНЕ И ГРИЖИ</t>
  </si>
  <si>
    <t>Стипендии§4000(преходен остатък)</t>
  </si>
  <si>
    <t>1.Дом за деца, лишени от родителски грижи</t>
  </si>
  <si>
    <t>3. ОЗЕЛЕНЯВАНЕ</t>
  </si>
  <si>
    <t>4. УПРАВЛЕНИЕ, КОНТРОЛ И ДЕЙНОСТИ ПО ОПАЗВАНЕ НА ОКОЛНАТА СРЕДА</t>
  </si>
  <si>
    <t>ИКОНОМИЧЕСКИ ДЕЙНОСТИ И УСЛУГИ</t>
  </si>
  <si>
    <t>КУЛТУРА</t>
  </si>
  <si>
    <t>ДРУГИ ДЕЙНОСТИ</t>
  </si>
  <si>
    <t>Резерв §97-00</t>
  </si>
  <si>
    <t>Други възнаграждения §0200</t>
  </si>
  <si>
    <t>5.ДРУГИ ДЕЙНОСТИ ПО БЛАГОУСТРОЯВАНЕТО</t>
  </si>
  <si>
    <t xml:space="preserve">Актуализиран план на разходите по функции и параграфи на Община Севлиево </t>
  </si>
  <si>
    <t>Наименование</t>
  </si>
  <si>
    <t>ВСИЧКО държ. и местни д-сти</t>
  </si>
  <si>
    <t>В т.ч.:</t>
  </si>
  <si>
    <t>ДЪРЖАВНИ</t>
  </si>
  <si>
    <t>МЕСТНИ</t>
  </si>
  <si>
    <t>Уточнен план</t>
  </si>
  <si>
    <t>Актуализиран план</t>
  </si>
  <si>
    <t>РАЗПРЕДЕЛЕНИЕ ПО ФУНКЦИИ</t>
  </si>
  <si>
    <t>1. Изпълнителни и законодателни органи в т.ч. :</t>
  </si>
  <si>
    <t>- Запл. и възнагр. за персонала (§ 1)</t>
  </si>
  <si>
    <t>- Други възнагр. (§ 2)</t>
  </si>
  <si>
    <t>- Осиг. вноски (§ 5)</t>
  </si>
  <si>
    <t>- Издръжка (§ 10)</t>
  </si>
  <si>
    <t>- Останали текущи р-ди ( от § 42 до § 49 и други)</t>
  </si>
  <si>
    <t>- Капиталови разходи  ( от § 51 до § 55)</t>
  </si>
  <si>
    <t>2. Отбрана и сигурност в т.ч. :</t>
  </si>
  <si>
    <t>3. Образование в т.ч. :</t>
  </si>
  <si>
    <t xml:space="preserve">      - Стипендии (§40)</t>
  </si>
  <si>
    <t>4. Здравеопазване в т.ч. :</t>
  </si>
  <si>
    <t>5. Соц. осигуряване, подпомагане и грижи в т.ч. :</t>
  </si>
  <si>
    <t>6. Жил.стр., благоустр., комун.ст-во и ок.среда в т.ч. :</t>
  </si>
  <si>
    <t xml:space="preserve">    Дейност "Чистота" в т.ч. :</t>
  </si>
  <si>
    <t>7. Почивно дело, култура, религ. дейности в т.ч. :</t>
  </si>
  <si>
    <t>8. Икономически дейности и услуги в т.ч. :</t>
  </si>
  <si>
    <t>9. Разходи некласифицирани в др.функции</t>
  </si>
  <si>
    <t>- Лихви(от§21 до§29) и неразпр.резерв(§97-00)</t>
  </si>
  <si>
    <t>ВСИЧКО РАЗХОДИ ПО ФУНКЦИИ:</t>
  </si>
  <si>
    <t>x</t>
  </si>
  <si>
    <t>1. Изпълнителни и законодателни органи</t>
  </si>
  <si>
    <t>2. Отбрана и сигурност</t>
  </si>
  <si>
    <t>3. Образование</t>
  </si>
  <si>
    <t>4. Здравеопазване</t>
  </si>
  <si>
    <t>5. Соц. осигуряване, подпомагане и грижи</t>
  </si>
  <si>
    <t>6. Култура</t>
  </si>
  <si>
    <t>7. Икономически дейности и услуги</t>
  </si>
  <si>
    <t>ОБЩО РАЗХОДИ ПО ФУНКЦИИ:</t>
  </si>
  <si>
    <t>Р-ДИ ЗА ДД ЗА СМЕТКА НА ОБЩ. ПРИХОДИ:</t>
  </si>
  <si>
    <t>Приложение № 2</t>
  </si>
  <si>
    <t>Приложение №3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</si>
</sst>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\ _л_в_-;\-* #,##0\ _л_в_-;_-* &quot;-&quot;??\ _л_в_-;_-@_-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vertical="distributed" wrapText="1"/>
    </xf>
    <xf numFmtId="0" fontId="7" fillId="0" borderId="10" xfId="0" applyFont="1" applyFill="1" applyBorder="1" applyAlignment="1">
      <alignment vertical="distributed"/>
    </xf>
    <xf numFmtId="1" fontId="8" fillId="0" borderId="10" xfId="0" applyNumberFormat="1" applyFont="1" applyFill="1" applyBorder="1" applyAlignment="1" applyProtection="1">
      <alignment horizontal="left" vertical="top"/>
      <protection hidden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9" fillId="0" borderId="10" xfId="59" applyNumberFormat="1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3" fillId="0" borderId="0" xfId="0" applyNumberFormat="1" applyFont="1" applyFill="1" applyAlignment="1">
      <alignment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right" vertical="distributed"/>
    </xf>
    <xf numFmtId="0" fontId="28" fillId="0" borderId="10" xfId="0" applyFont="1" applyBorder="1" applyAlignment="1">
      <alignment horizontal="right"/>
    </xf>
    <xf numFmtId="0" fontId="28" fillId="0" borderId="10" xfId="0" applyFont="1" applyBorder="1" applyAlignment="1">
      <alignment vertical="distributed"/>
    </xf>
    <xf numFmtId="0" fontId="27" fillId="0" borderId="10" xfId="0" applyFont="1" applyBorder="1" applyAlignment="1">
      <alignment vertical="distributed"/>
    </xf>
    <xf numFmtId="0" fontId="28" fillId="0" borderId="10" xfId="0" applyFont="1" applyBorder="1" applyAlignment="1">
      <alignment vertical="distributed" wrapText="1"/>
    </xf>
    <xf numFmtId="0" fontId="28" fillId="0" borderId="10" xfId="0" applyFont="1" applyBorder="1" applyAlignment="1">
      <alignment vertical="justify"/>
    </xf>
    <xf numFmtId="0" fontId="27" fillId="0" borderId="10" xfId="0" applyFont="1" applyBorder="1" applyAlignment="1">
      <alignment horizontal="right" vertical="distributed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1" fontId="7" fillId="0" borderId="0" xfId="0" applyNumberFormat="1" applyFont="1" applyFill="1" applyAlignment="1">
      <alignment/>
    </xf>
    <xf numFmtId="0" fontId="28" fillId="0" borderId="10" xfId="0" applyFont="1" applyBorder="1" applyAlignment="1">
      <alignment horizontal="left" vertical="distributed"/>
    </xf>
    <xf numFmtId="0" fontId="27" fillId="0" borderId="10" xfId="0" applyFont="1" applyBorder="1" applyAlignment="1">
      <alignment horizontal="left" vertical="distributed"/>
    </xf>
    <xf numFmtId="0" fontId="7" fillId="24" borderId="10" xfId="0" applyFont="1" applyFill="1" applyBorder="1" applyAlignment="1">
      <alignment vertical="distributed"/>
    </xf>
    <xf numFmtId="0" fontId="9" fillId="24" borderId="10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/>
    </xf>
    <xf numFmtId="1" fontId="7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9" fillId="24" borderId="10" xfId="0" applyFont="1" applyFill="1" applyBorder="1" applyAlignment="1">
      <alignment/>
    </xf>
    <xf numFmtId="1" fontId="9" fillId="24" borderId="10" xfId="59" applyNumberFormat="1" applyFont="1" applyFill="1" applyBorder="1" applyAlignment="1">
      <alignment/>
    </xf>
    <xf numFmtId="0" fontId="6" fillId="24" borderId="10" xfId="0" applyFont="1" applyFill="1" applyBorder="1" applyAlignment="1">
      <alignment vertical="distributed"/>
    </xf>
    <xf numFmtId="0" fontId="4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1" fontId="4" fillId="24" borderId="10" xfId="0" applyNumberFormat="1" applyFont="1" applyFill="1" applyBorder="1" applyAlignment="1">
      <alignment/>
    </xf>
    <xf numFmtId="0" fontId="6" fillId="24" borderId="0" xfId="0" applyFont="1" applyFill="1" applyAlignment="1">
      <alignment/>
    </xf>
    <xf numFmtId="0" fontId="4" fillId="24" borderId="10" xfId="0" applyFont="1" applyFill="1" applyBorder="1" applyAlignment="1">
      <alignment horizontal="left" vertical="distributed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/>
    </xf>
    <xf numFmtId="0" fontId="32" fillId="4" borderId="10" xfId="0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vertical="justify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vertical="justify" wrapText="1"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vertical="justify"/>
    </xf>
    <xf numFmtId="0" fontId="33" fillId="0" borderId="10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30" fillId="4" borderId="12" xfId="0" applyFont="1" applyFill="1" applyBorder="1" applyAlignment="1" applyProtection="1" quotePrefix="1">
      <alignment horizontal="center" vertical="center" wrapText="1"/>
      <protection/>
    </xf>
    <xf numFmtId="0" fontId="30" fillId="4" borderId="16" xfId="0" applyFont="1" applyFill="1" applyBorder="1" applyAlignment="1" applyProtection="1" quotePrefix="1">
      <alignment horizontal="center" vertical="center" wrapText="1"/>
      <protection/>
    </xf>
    <xf numFmtId="0" fontId="30" fillId="4" borderId="13" xfId="0" applyFont="1" applyFill="1" applyBorder="1" applyAlignment="1" applyProtection="1" quotePrefix="1">
      <alignment horizontal="center" vertical="center" wrapText="1"/>
      <protection/>
    </xf>
    <xf numFmtId="0" fontId="32" fillId="4" borderId="12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3" fillId="4" borderId="17" xfId="0" applyFont="1" applyFill="1" applyBorder="1" applyAlignment="1" applyProtection="1" quotePrefix="1">
      <alignment horizontal="center" vertical="center" wrapText="1"/>
      <protection/>
    </xf>
    <xf numFmtId="0" fontId="33" fillId="4" borderId="18" xfId="0" applyFont="1" applyFill="1" applyBorder="1" applyAlignment="1" applyProtection="1" quotePrefix="1">
      <alignment horizontal="center" vertical="center" wrapTex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3" fillId="4" borderId="21" xfId="0" applyFont="1" applyFill="1" applyBorder="1" applyAlignment="1" applyProtection="1" quotePrefix="1">
      <alignment horizontal="left" vertical="center" wrapText="1"/>
      <protection/>
    </xf>
    <xf numFmtId="0" fontId="32" fillId="0" borderId="14" xfId="0" applyFont="1" applyBorder="1" applyAlignment="1" applyProtection="1">
      <alignment horizontal="left" vertical="center" wrapText="1"/>
      <protection/>
    </xf>
    <xf numFmtId="0" fontId="32" fillId="0" borderId="15" xfId="0" applyFont="1" applyBorder="1" applyAlignment="1" applyProtection="1">
      <alignment horizontal="left" vertical="center" wrapText="1"/>
      <protection/>
    </xf>
    <xf numFmtId="0" fontId="33" fillId="4" borderId="21" xfId="0" applyFont="1" applyFill="1" applyBorder="1" applyAlignment="1" applyProtection="1" quotePrefix="1">
      <alignment horizontal="center" vertical="center" wrapText="1"/>
      <protection/>
    </xf>
    <xf numFmtId="0" fontId="33" fillId="4" borderId="15" xfId="0" applyFont="1" applyFill="1" applyBorder="1" applyAlignment="1" applyProtection="1" quotePrefix="1">
      <alignment horizontal="center" vertical="center" wrapText="1"/>
      <protection/>
    </xf>
    <xf numFmtId="0" fontId="30" fillId="0" borderId="0" xfId="0" applyFont="1" applyAlignment="1">
      <alignment horizontal="right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60" zoomScaleNormal="60" workbookViewId="0" topLeftCell="A1">
      <pane xSplit="2" ySplit="6" topLeftCell="F7" activePane="bottomRight" state="frozen"/>
      <selection pane="topLeft" activeCell="I54" sqref="I54"/>
      <selection pane="topRight" activeCell="I54" sqref="I54"/>
      <selection pane="bottomLeft" activeCell="I54" sqref="I54"/>
      <selection pane="bottomRight" activeCell="B61" sqref="B61"/>
    </sheetView>
  </sheetViews>
  <sheetFormatPr defaultColWidth="9.140625" defaultRowHeight="12.75"/>
  <cols>
    <col min="1" max="1" width="96.00390625" style="1" customWidth="1"/>
    <col min="2" max="2" width="17.7109375" style="1" bestFit="1" customWidth="1"/>
    <col min="3" max="3" width="35.7109375" style="1" customWidth="1"/>
    <col min="4" max="4" width="29.8515625" style="1" customWidth="1"/>
    <col min="5" max="5" width="33.7109375" style="1" customWidth="1"/>
    <col min="6" max="6" width="29.28125" style="1" customWidth="1"/>
    <col min="7" max="7" width="29.7109375" style="1" customWidth="1"/>
    <col min="8" max="8" width="33.7109375" style="1" customWidth="1"/>
    <col min="9" max="9" width="13.140625" style="1" bestFit="1" customWidth="1"/>
    <col min="10" max="16384" width="9.140625" style="1" customWidth="1"/>
  </cols>
  <sheetData>
    <row r="1" spans="7:8" ht="25.5">
      <c r="G1" s="62" t="s">
        <v>80</v>
      </c>
      <c r="H1" s="62"/>
    </row>
    <row r="2" spans="7:8" ht="12.75" customHeight="1">
      <c r="G2" s="15"/>
      <c r="H2" s="15"/>
    </row>
    <row r="3" spans="1:8" ht="33" customHeight="1">
      <c r="A3" s="65" t="s">
        <v>94</v>
      </c>
      <c r="B3" s="65"/>
      <c r="C3" s="65"/>
      <c r="D3" s="65"/>
      <c r="E3" s="65"/>
      <c r="F3" s="65"/>
      <c r="G3" s="65"/>
      <c r="H3" s="65"/>
    </row>
    <row r="4" spans="1:7" ht="18" customHeight="1">
      <c r="A4" s="16"/>
      <c r="B4" s="16"/>
      <c r="C4" s="17"/>
      <c r="D4" s="17"/>
      <c r="E4" s="17"/>
      <c r="F4" s="17"/>
      <c r="G4" s="16"/>
    </row>
    <row r="5" spans="1:8" s="2" customFormat="1" ht="41.25" customHeight="1">
      <c r="A5" s="63" t="s">
        <v>66</v>
      </c>
      <c r="B5" s="63" t="s">
        <v>57</v>
      </c>
      <c r="C5" s="68" t="s">
        <v>77</v>
      </c>
      <c r="D5" s="68"/>
      <c r="E5" s="66" t="s">
        <v>78</v>
      </c>
      <c r="F5" s="67"/>
      <c r="G5" s="66" t="s">
        <v>79</v>
      </c>
      <c r="H5" s="67"/>
    </row>
    <row r="6" spans="1:8" s="2" customFormat="1" ht="69.75" customHeight="1">
      <c r="A6" s="64"/>
      <c r="B6" s="64"/>
      <c r="C6" s="13" t="s">
        <v>75</v>
      </c>
      <c r="D6" s="13" t="s">
        <v>76</v>
      </c>
      <c r="E6" s="13" t="s">
        <v>75</v>
      </c>
      <c r="F6" s="13" t="s">
        <v>76</v>
      </c>
      <c r="G6" s="13" t="s">
        <v>75</v>
      </c>
      <c r="H6" s="13" t="s">
        <v>76</v>
      </c>
    </row>
    <row r="7" spans="1:9" s="42" customFormat="1" ht="26.25">
      <c r="A7" s="38" t="s">
        <v>28</v>
      </c>
      <c r="B7" s="39"/>
      <c r="C7" s="43">
        <f>SUM(C8+C12)</f>
        <v>6010003</v>
      </c>
      <c r="D7" s="40">
        <f>F7+H7</f>
        <v>6340003</v>
      </c>
      <c r="E7" s="43">
        <f>SUM(E8+E12)</f>
        <v>22570</v>
      </c>
      <c r="F7" s="43">
        <f>E7</f>
        <v>22570</v>
      </c>
      <c r="G7" s="40">
        <f>SUM(G8+G12)</f>
        <v>5987433</v>
      </c>
      <c r="H7" s="40">
        <f>SUM(H8+H12)</f>
        <v>6317433</v>
      </c>
      <c r="I7" s="41">
        <f>H7-G7</f>
        <v>330000</v>
      </c>
    </row>
    <row r="8" spans="1:9" s="4" customFormat="1" ht="26.25">
      <c r="A8" s="5" t="s">
        <v>29</v>
      </c>
      <c r="B8" s="8"/>
      <c r="C8" s="9">
        <f>SUM(C9:C11)</f>
        <v>1875000</v>
      </c>
      <c r="D8" s="12">
        <f>F8+H8</f>
        <v>1875000</v>
      </c>
      <c r="E8" s="9">
        <f>SUM(E9:E11)</f>
        <v>0</v>
      </c>
      <c r="F8" s="9">
        <f>E8</f>
        <v>0</v>
      </c>
      <c r="G8" s="9">
        <f>SUM(G9:G11)</f>
        <v>1875000</v>
      </c>
      <c r="H8" s="14">
        <f>G8</f>
        <v>1875000</v>
      </c>
      <c r="I8" s="35">
        <f aca="true" t="shared" si="0" ref="I8:I48">H8-G8</f>
        <v>0</v>
      </c>
    </row>
    <row r="9" spans="1:9" s="4" customFormat="1" ht="26.25">
      <c r="A9" s="6" t="s">
        <v>40</v>
      </c>
      <c r="B9" s="10" t="s">
        <v>53</v>
      </c>
      <c r="C9" s="9">
        <f>E9+G9</f>
        <v>65000</v>
      </c>
      <c r="D9" s="12">
        <f>F9+H9</f>
        <v>65000</v>
      </c>
      <c r="E9" s="9"/>
      <c r="F9" s="9">
        <f>E9</f>
        <v>0</v>
      </c>
      <c r="G9" s="9">
        <v>65000</v>
      </c>
      <c r="H9" s="14">
        <f>G9</f>
        <v>65000</v>
      </c>
      <c r="I9" s="35">
        <f t="shared" si="0"/>
        <v>0</v>
      </c>
    </row>
    <row r="10" spans="1:9" s="4" customFormat="1" ht="26.25">
      <c r="A10" s="6" t="s">
        <v>34</v>
      </c>
      <c r="B10" s="11" t="s">
        <v>30</v>
      </c>
      <c r="C10" s="12">
        <f>E10+G10</f>
        <v>1810000</v>
      </c>
      <c r="D10" s="12">
        <f>F10+H10</f>
        <v>1810000</v>
      </c>
      <c r="E10" s="12"/>
      <c r="F10" s="9">
        <f aca="true" t="shared" si="1" ref="F10:F48">E10</f>
        <v>0</v>
      </c>
      <c r="G10" s="12">
        <v>1810000</v>
      </c>
      <c r="H10" s="14">
        <f aca="true" t="shared" si="2" ref="H10:H47">G10</f>
        <v>1810000</v>
      </c>
      <c r="I10" s="35">
        <f t="shared" si="0"/>
        <v>0</v>
      </c>
    </row>
    <row r="11" spans="1:9" s="4" customFormat="1" ht="26.25">
      <c r="A11" s="6" t="s">
        <v>33</v>
      </c>
      <c r="B11" s="11" t="s">
        <v>35</v>
      </c>
      <c r="C11" s="9"/>
      <c r="D11" s="12">
        <f>F11+H11</f>
        <v>0</v>
      </c>
      <c r="E11" s="9"/>
      <c r="F11" s="9">
        <f t="shared" si="1"/>
        <v>0</v>
      </c>
      <c r="G11" s="9"/>
      <c r="H11" s="14">
        <f t="shared" si="2"/>
        <v>0</v>
      </c>
      <c r="I11" s="35">
        <f t="shared" si="0"/>
        <v>0</v>
      </c>
    </row>
    <row r="12" spans="1:9" s="42" customFormat="1" ht="26.25">
      <c r="A12" s="38" t="s">
        <v>26</v>
      </c>
      <c r="B12" s="39"/>
      <c r="C12" s="40">
        <f aca="true" t="shared" si="3" ref="C12:H12">SUM(C13:C20)</f>
        <v>4135003</v>
      </c>
      <c r="D12" s="40">
        <f t="shared" si="3"/>
        <v>4465003</v>
      </c>
      <c r="E12" s="40">
        <f t="shared" si="3"/>
        <v>22570</v>
      </c>
      <c r="F12" s="40">
        <f t="shared" si="3"/>
        <v>22570</v>
      </c>
      <c r="G12" s="40">
        <f t="shared" si="3"/>
        <v>4112433</v>
      </c>
      <c r="H12" s="40">
        <f t="shared" si="3"/>
        <v>4442433</v>
      </c>
      <c r="I12" s="41">
        <f t="shared" si="0"/>
        <v>330000</v>
      </c>
    </row>
    <row r="13" spans="1:9" s="42" customFormat="1" ht="26.25">
      <c r="A13" s="38" t="s">
        <v>96</v>
      </c>
      <c r="B13" s="39" t="s">
        <v>0</v>
      </c>
      <c r="C13" s="40">
        <f aca="true" t="shared" si="4" ref="C13:D20">E13+G13</f>
        <v>726498</v>
      </c>
      <c r="D13" s="40">
        <f t="shared" si="4"/>
        <v>1156498</v>
      </c>
      <c r="E13" s="40">
        <v>17830</v>
      </c>
      <c r="F13" s="43">
        <f t="shared" si="1"/>
        <v>17830</v>
      </c>
      <c r="G13" s="40">
        <v>708668</v>
      </c>
      <c r="H13" s="44">
        <f>G13+230000+200000</f>
        <v>1138668</v>
      </c>
      <c r="I13" s="41">
        <f t="shared" si="0"/>
        <v>430000</v>
      </c>
    </row>
    <row r="14" spans="1:9" s="4" customFormat="1" ht="26.25">
      <c r="A14" s="6" t="s">
        <v>1</v>
      </c>
      <c r="B14" s="11" t="s">
        <v>2</v>
      </c>
      <c r="C14" s="12">
        <f t="shared" si="4"/>
        <v>2326510</v>
      </c>
      <c r="D14" s="12">
        <f t="shared" si="4"/>
        <v>2326510</v>
      </c>
      <c r="E14" s="12"/>
      <c r="F14" s="9">
        <f t="shared" si="1"/>
        <v>0</v>
      </c>
      <c r="G14" s="12">
        <v>2326510</v>
      </c>
      <c r="H14" s="14">
        <f t="shared" si="2"/>
        <v>2326510</v>
      </c>
      <c r="I14" s="35">
        <f t="shared" si="0"/>
        <v>0</v>
      </c>
    </row>
    <row r="15" spans="1:9" s="42" customFormat="1" ht="26.25">
      <c r="A15" s="38" t="s">
        <v>3</v>
      </c>
      <c r="B15" s="39" t="s">
        <v>4</v>
      </c>
      <c r="C15" s="40">
        <f t="shared" si="4"/>
        <v>150000</v>
      </c>
      <c r="D15" s="40">
        <f t="shared" si="4"/>
        <v>250000</v>
      </c>
      <c r="E15" s="40"/>
      <c r="F15" s="43">
        <f t="shared" si="1"/>
        <v>0</v>
      </c>
      <c r="G15" s="40">
        <v>150000</v>
      </c>
      <c r="H15" s="44">
        <v>250000</v>
      </c>
      <c r="I15" s="41">
        <f t="shared" si="0"/>
        <v>100000</v>
      </c>
    </row>
    <row r="16" spans="1:9" s="4" customFormat="1" ht="26.25">
      <c r="A16" s="6" t="s">
        <v>5</v>
      </c>
      <c r="B16" s="11" t="s">
        <v>6</v>
      </c>
      <c r="C16" s="12">
        <f t="shared" si="4"/>
        <v>502230</v>
      </c>
      <c r="D16" s="12">
        <f t="shared" si="4"/>
        <v>302230</v>
      </c>
      <c r="E16" s="12">
        <v>1852</v>
      </c>
      <c r="F16" s="9">
        <f t="shared" si="1"/>
        <v>1852</v>
      </c>
      <c r="G16" s="12">
        <v>500378</v>
      </c>
      <c r="H16" s="14">
        <f>G16-200000</f>
        <v>300378</v>
      </c>
      <c r="I16" s="35">
        <f t="shared" si="0"/>
        <v>-200000</v>
      </c>
    </row>
    <row r="17" spans="1:9" s="4" customFormat="1" ht="26.25">
      <c r="A17" s="6" t="s">
        <v>31</v>
      </c>
      <c r="B17" s="11" t="s">
        <v>32</v>
      </c>
      <c r="C17" s="12">
        <f t="shared" si="4"/>
        <v>-200397</v>
      </c>
      <c r="D17" s="12">
        <f t="shared" si="4"/>
        <v>-200397</v>
      </c>
      <c r="E17" s="12">
        <v>-352</v>
      </c>
      <c r="F17" s="9">
        <f t="shared" si="1"/>
        <v>-352</v>
      </c>
      <c r="G17" s="12">
        <v>-200045</v>
      </c>
      <c r="H17" s="14">
        <f t="shared" si="2"/>
        <v>-200045</v>
      </c>
      <c r="I17" s="35">
        <f t="shared" si="0"/>
        <v>0</v>
      </c>
    </row>
    <row r="18" spans="1:9" s="4" customFormat="1" ht="26.25">
      <c r="A18" s="5" t="s">
        <v>7</v>
      </c>
      <c r="B18" s="18" t="s">
        <v>8</v>
      </c>
      <c r="C18" s="12">
        <f t="shared" si="4"/>
        <v>600000</v>
      </c>
      <c r="D18" s="12">
        <f t="shared" si="4"/>
        <v>600000</v>
      </c>
      <c r="E18" s="12"/>
      <c r="F18" s="9">
        <f t="shared" si="1"/>
        <v>0</v>
      </c>
      <c r="G18" s="12">
        <v>600000</v>
      </c>
      <c r="H18" s="14">
        <f t="shared" si="2"/>
        <v>600000</v>
      </c>
      <c r="I18" s="35">
        <f t="shared" si="0"/>
        <v>0</v>
      </c>
    </row>
    <row r="19" spans="1:9" s="4" customFormat="1" ht="26.25">
      <c r="A19" s="6" t="s">
        <v>9</v>
      </c>
      <c r="B19" s="11" t="s">
        <v>10</v>
      </c>
      <c r="C19" s="12">
        <f t="shared" si="4"/>
        <v>0</v>
      </c>
      <c r="D19" s="12">
        <f t="shared" si="4"/>
        <v>0</v>
      </c>
      <c r="E19" s="12"/>
      <c r="F19" s="9">
        <f t="shared" si="1"/>
        <v>0</v>
      </c>
      <c r="G19" s="12"/>
      <c r="H19" s="14">
        <f t="shared" si="2"/>
        <v>0</v>
      </c>
      <c r="I19" s="35">
        <f t="shared" si="0"/>
        <v>0</v>
      </c>
    </row>
    <row r="20" spans="1:9" s="4" customFormat="1" ht="26.25">
      <c r="A20" s="6" t="s">
        <v>38</v>
      </c>
      <c r="B20" s="11" t="s">
        <v>11</v>
      </c>
      <c r="C20" s="12">
        <f t="shared" si="4"/>
        <v>30162</v>
      </c>
      <c r="D20" s="12">
        <f t="shared" si="4"/>
        <v>30162</v>
      </c>
      <c r="E20" s="12">
        <v>3240</v>
      </c>
      <c r="F20" s="9">
        <f t="shared" si="1"/>
        <v>3240</v>
      </c>
      <c r="G20" s="12">
        <v>26922</v>
      </c>
      <c r="H20" s="14">
        <f t="shared" si="2"/>
        <v>26922</v>
      </c>
      <c r="I20" s="35">
        <f t="shared" si="0"/>
        <v>0</v>
      </c>
    </row>
    <row r="21" spans="1:9" s="4" customFormat="1" ht="26.25">
      <c r="A21" s="6" t="s">
        <v>39</v>
      </c>
      <c r="B21" s="11" t="s">
        <v>37</v>
      </c>
      <c r="C21" s="12"/>
      <c r="D21" s="12">
        <f aca="true" t="shared" si="5" ref="D21:D48">F21+H21</f>
        <v>0</v>
      </c>
      <c r="E21" s="12"/>
      <c r="F21" s="9">
        <f t="shared" si="1"/>
        <v>0</v>
      </c>
      <c r="G21" s="12"/>
      <c r="H21" s="14">
        <f t="shared" si="2"/>
        <v>0</v>
      </c>
      <c r="I21" s="35">
        <f t="shared" si="0"/>
        <v>0</v>
      </c>
    </row>
    <row r="22" spans="1:9" s="4" customFormat="1" ht="26.25">
      <c r="A22" s="6" t="s">
        <v>25</v>
      </c>
      <c r="B22" s="11"/>
      <c r="C22" s="9">
        <f>SUM(C23:C28)</f>
        <v>12754625</v>
      </c>
      <c r="D22" s="12">
        <f t="shared" si="5"/>
        <v>12754625</v>
      </c>
      <c r="E22" s="9">
        <f>SUM(E23:E28)</f>
        <v>9922376</v>
      </c>
      <c r="F22" s="9">
        <f>E22</f>
        <v>9922376</v>
      </c>
      <c r="G22" s="9">
        <f>SUM(G23:G28)</f>
        <v>2832249</v>
      </c>
      <c r="H22" s="14">
        <f>G22</f>
        <v>2832249</v>
      </c>
      <c r="I22" s="35">
        <f t="shared" si="0"/>
        <v>0</v>
      </c>
    </row>
    <row r="23" spans="1:9" s="4" customFormat="1" ht="26.25">
      <c r="A23" s="6" t="s">
        <v>46</v>
      </c>
      <c r="B23" s="11" t="s">
        <v>12</v>
      </c>
      <c r="C23" s="12">
        <f>E23+G23</f>
        <v>9379633</v>
      </c>
      <c r="D23" s="12">
        <f t="shared" si="5"/>
        <v>9379633</v>
      </c>
      <c r="E23" s="12">
        <v>9379633</v>
      </c>
      <c r="F23" s="9">
        <f t="shared" si="1"/>
        <v>9379633</v>
      </c>
      <c r="G23" s="12"/>
      <c r="H23" s="14">
        <f t="shared" si="2"/>
        <v>0</v>
      </c>
      <c r="I23" s="35">
        <f t="shared" si="0"/>
        <v>0</v>
      </c>
    </row>
    <row r="24" spans="1:9" s="4" customFormat="1" ht="26.25">
      <c r="A24" s="6" t="s">
        <v>24</v>
      </c>
      <c r="B24" s="11" t="s">
        <v>27</v>
      </c>
      <c r="C24" s="12">
        <f>E24+G24</f>
        <v>1963800</v>
      </c>
      <c r="D24" s="12">
        <f t="shared" si="5"/>
        <v>1963800</v>
      </c>
      <c r="E24" s="12"/>
      <c r="F24" s="9">
        <f t="shared" si="1"/>
        <v>0</v>
      </c>
      <c r="G24" s="12">
        <v>1963800</v>
      </c>
      <c r="H24" s="14">
        <f t="shared" si="2"/>
        <v>1963800</v>
      </c>
      <c r="I24" s="35">
        <f t="shared" si="0"/>
        <v>0</v>
      </c>
    </row>
    <row r="25" spans="1:9" s="4" customFormat="1" ht="26.25">
      <c r="A25" s="6" t="s">
        <v>47</v>
      </c>
      <c r="B25" s="11" t="s">
        <v>13</v>
      </c>
      <c r="C25" s="12">
        <f>E25+G25</f>
        <v>830000</v>
      </c>
      <c r="D25" s="12">
        <f t="shared" si="5"/>
        <v>830000</v>
      </c>
      <c r="E25" s="12"/>
      <c r="F25" s="9">
        <f t="shared" si="1"/>
        <v>0</v>
      </c>
      <c r="G25" s="12">
        <v>830000</v>
      </c>
      <c r="H25" s="14">
        <f t="shared" si="2"/>
        <v>830000</v>
      </c>
      <c r="I25" s="35">
        <f t="shared" si="0"/>
        <v>0</v>
      </c>
    </row>
    <row r="26" spans="1:9" s="4" customFormat="1" ht="26.25">
      <c r="A26" s="5" t="s">
        <v>48</v>
      </c>
      <c r="B26" s="11" t="s">
        <v>36</v>
      </c>
      <c r="C26" s="12">
        <f>E26+G26</f>
        <v>277185</v>
      </c>
      <c r="D26" s="12">
        <f t="shared" si="5"/>
        <v>277185</v>
      </c>
      <c r="E26" s="12">
        <v>238736</v>
      </c>
      <c r="F26" s="9">
        <f t="shared" si="1"/>
        <v>238736</v>
      </c>
      <c r="G26" s="12">
        <v>38449</v>
      </c>
      <c r="H26" s="14">
        <f t="shared" si="2"/>
        <v>38449</v>
      </c>
      <c r="I26" s="35">
        <f t="shared" si="0"/>
        <v>0</v>
      </c>
    </row>
    <row r="27" spans="1:9" s="4" customFormat="1" ht="27" customHeight="1">
      <c r="A27" s="5" t="s">
        <v>49</v>
      </c>
      <c r="B27" s="11" t="s">
        <v>43</v>
      </c>
      <c r="C27" s="12">
        <f>E27+G27</f>
        <v>304007</v>
      </c>
      <c r="D27" s="12">
        <f t="shared" si="5"/>
        <v>304007</v>
      </c>
      <c r="E27" s="12">
        <v>304007</v>
      </c>
      <c r="F27" s="9">
        <f t="shared" si="1"/>
        <v>304007</v>
      </c>
      <c r="G27" s="12"/>
      <c r="H27" s="14">
        <f t="shared" si="2"/>
        <v>0</v>
      </c>
      <c r="I27" s="35">
        <f t="shared" si="0"/>
        <v>0</v>
      </c>
    </row>
    <row r="28" spans="1:9" s="4" customFormat="1" ht="21.75" customHeight="1">
      <c r="A28" s="6" t="s">
        <v>14</v>
      </c>
      <c r="B28" s="11" t="s">
        <v>15</v>
      </c>
      <c r="C28" s="12"/>
      <c r="D28" s="12">
        <f t="shared" si="5"/>
        <v>0</v>
      </c>
      <c r="E28" s="12"/>
      <c r="F28" s="9">
        <f t="shared" si="1"/>
        <v>0</v>
      </c>
      <c r="G28" s="12"/>
      <c r="H28" s="14">
        <f t="shared" si="2"/>
        <v>0</v>
      </c>
      <c r="I28" s="35">
        <f t="shared" si="0"/>
        <v>0</v>
      </c>
    </row>
    <row r="29" spans="1:9" s="4" customFormat="1" ht="21.75" customHeight="1">
      <c r="A29" s="6" t="s">
        <v>72</v>
      </c>
      <c r="B29" s="11" t="s">
        <v>71</v>
      </c>
      <c r="C29" s="12"/>
      <c r="D29" s="12">
        <f t="shared" si="5"/>
        <v>0</v>
      </c>
      <c r="E29" s="12"/>
      <c r="F29" s="9">
        <f t="shared" si="1"/>
        <v>0</v>
      </c>
      <c r="G29" s="12"/>
      <c r="H29" s="14">
        <f t="shared" si="2"/>
        <v>0</v>
      </c>
      <c r="I29" s="35">
        <f t="shared" si="0"/>
        <v>0</v>
      </c>
    </row>
    <row r="30" spans="1:9" s="4" customFormat="1" ht="26.25" customHeight="1">
      <c r="A30" s="6" t="s">
        <v>16</v>
      </c>
      <c r="B30" s="11"/>
      <c r="C30" s="9">
        <f>SUM(C31:C32)</f>
        <v>-88166</v>
      </c>
      <c r="D30" s="12">
        <f t="shared" si="5"/>
        <v>-88166</v>
      </c>
      <c r="E30" s="9">
        <f>SUM(E31:E32)</f>
        <v>44653</v>
      </c>
      <c r="F30" s="9">
        <f>E30</f>
        <v>44653</v>
      </c>
      <c r="G30" s="9">
        <f>SUM(G31:G32)</f>
        <v>-132819</v>
      </c>
      <c r="H30" s="14">
        <f>G30</f>
        <v>-132819</v>
      </c>
      <c r="I30" s="35">
        <f t="shared" si="0"/>
        <v>0</v>
      </c>
    </row>
    <row r="31" spans="1:9" s="4" customFormat="1" ht="26.25">
      <c r="A31" s="6" t="s">
        <v>17</v>
      </c>
      <c r="B31" s="11" t="s">
        <v>18</v>
      </c>
      <c r="C31" s="12">
        <f>E31+G31</f>
        <v>107434</v>
      </c>
      <c r="D31" s="12">
        <f t="shared" si="5"/>
        <v>107434</v>
      </c>
      <c r="E31" s="12">
        <v>44653</v>
      </c>
      <c r="F31" s="9">
        <f t="shared" si="1"/>
        <v>44653</v>
      </c>
      <c r="G31" s="12">
        <v>62781</v>
      </c>
      <c r="H31" s="14">
        <f t="shared" si="2"/>
        <v>62781</v>
      </c>
      <c r="I31" s="35">
        <f t="shared" si="0"/>
        <v>0</v>
      </c>
    </row>
    <row r="32" spans="1:9" s="4" customFormat="1" ht="26.25">
      <c r="A32" s="6" t="s">
        <v>60</v>
      </c>
      <c r="B32" s="11" t="s">
        <v>54</v>
      </c>
      <c r="C32" s="12">
        <f>E32+G32</f>
        <v>-195600</v>
      </c>
      <c r="D32" s="12">
        <f t="shared" si="5"/>
        <v>-195600</v>
      </c>
      <c r="E32" s="12"/>
      <c r="F32" s="9">
        <f t="shared" si="1"/>
        <v>0</v>
      </c>
      <c r="G32" s="12">
        <v>-195600</v>
      </c>
      <c r="H32" s="14">
        <f t="shared" si="2"/>
        <v>-195600</v>
      </c>
      <c r="I32" s="35">
        <f t="shared" si="0"/>
        <v>0</v>
      </c>
    </row>
    <row r="33" spans="1:9" s="4" customFormat="1" ht="26.25">
      <c r="A33" s="6" t="s">
        <v>19</v>
      </c>
      <c r="B33" s="11"/>
      <c r="C33" s="9">
        <f>SUM(C34:C34)</f>
        <v>-3184699</v>
      </c>
      <c r="D33" s="12">
        <f t="shared" si="5"/>
        <v>-3184699</v>
      </c>
      <c r="E33" s="9">
        <f>SUM(E34:E34)</f>
        <v>0</v>
      </c>
      <c r="F33" s="9">
        <f>E33</f>
        <v>0</v>
      </c>
      <c r="G33" s="9">
        <f>SUM(G34:G34)</f>
        <v>-3184699</v>
      </c>
      <c r="H33" s="14">
        <f>G33</f>
        <v>-3184699</v>
      </c>
      <c r="I33" s="35">
        <f t="shared" si="0"/>
        <v>0</v>
      </c>
    </row>
    <row r="34" spans="1:9" s="4" customFormat="1" ht="26.25">
      <c r="A34" s="5" t="s">
        <v>58</v>
      </c>
      <c r="B34" s="11" t="s">
        <v>20</v>
      </c>
      <c r="C34" s="12">
        <f>E34+G34</f>
        <v>-3184699</v>
      </c>
      <c r="D34" s="12">
        <f t="shared" si="5"/>
        <v>-3184699</v>
      </c>
      <c r="E34" s="12"/>
      <c r="F34" s="9">
        <f t="shared" si="1"/>
        <v>0</v>
      </c>
      <c r="G34" s="12">
        <v>-3184699</v>
      </c>
      <c r="H34" s="14">
        <f t="shared" si="2"/>
        <v>-3184699</v>
      </c>
      <c r="I34" s="35">
        <f t="shared" si="0"/>
        <v>0</v>
      </c>
    </row>
    <row r="35" spans="1:9" s="49" customFormat="1" ht="28.5" customHeight="1">
      <c r="A35" s="45" t="s">
        <v>50</v>
      </c>
      <c r="B35" s="46"/>
      <c r="C35" s="47">
        <f>SUM(C7+C22+C30+C33)</f>
        <v>15491763</v>
      </c>
      <c r="D35" s="40">
        <f t="shared" si="5"/>
        <v>15821763</v>
      </c>
      <c r="E35" s="47">
        <f>SUM(E7+E22+E30+E33)</f>
        <v>9989599</v>
      </c>
      <c r="F35" s="43">
        <f>E35</f>
        <v>9989599</v>
      </c>
      <c r="G35" s="48">
        <f>SUM(G7+G22+G30+G33)</f>
        <v>5502164</v>
      </c>
      <c r="H35" s="48">
        <f>SUM(H7+H22+H30+H33)</f>
        <v>5832164</v>
      </c>
      <c r="I35" s="41">
        <f>H35-G35</f>
        <v>330000</v>
      </c>
    </row>
    <row r="36" spans="1:9" s="4" customFormat="1" ht="26.25">
      <c r="A36" s="6" t="s">
        <v>56</v>
      </c>
      <c r="B36" s="11"/>
      <c r="C36" s="9">
        <f>SUM(C37:C43)</f>
        <v>2695586</v>
      </c>
      <c r="D36" s="12">
        <f t="shared" si="5"/>
        <v>2695586</v>
      </c>
      <c r="E36" s="9">
        <f>SUM(E37:E43)</f>
        <v>0</v>
      </c>
      <c r="F36" s="9">
        <f>E36</f>
        <v>0</v>
      </c>
      <c r="G36" s="12">
        <f>G39+G40+G41+G42+G43</f>
        <v>2695586</v>
      </c>
      <c r="H36" s="14">
        <f>G36</f>
        <v>2695586</v>
      </c>
      <c r="I36" s="35">
        <f t="shared" si="0"/>
        <v>0</v>
      </c>
    </row>
    <row r="37" spans="1:9" s="4" customFormat="1" ht="26.25" hidden="1">
      <c r="A37" s="6" t="s">
        <v>21</v>
      </c>
      <c r="B37" s="11" t="s">
        <v>22</v>
      </c>
      <c r="C37" s="12"/>
      <c r="D37" s="12">
        <f t="shared" si="5"/>
        <v>0</v>
      </c>
      <c r="E37" s="12"/>
      <c r="F37" s="9">
        <f t="shared" si="1"/>
        <v>0</v>
      </c>
      <c r="G37" s="12"/>
      <c r="H37" s="14">
        <f t="shared" si="2"/>
        <v>0</v>
      </c>
      <c r="I37" s="35">
        <f t="shared" si="0"/>
        <v>0</v>
      </c>
    </row>
    <row r="38" spans="1:9" s="4" customFormat="1" ht="26.25" customHeight="1">
      <c r="A38" s="6" t="s">
        <v>61</v>
      </c>
      <c r="B38" s="11" t="s">
        <v>62</v>
      </c>
      <c r="C38" s="12"/>
      <c r="D38" s="12">
        <f t="shared" si="5"/>
        <v>0</v>
      </c>
      <c r="E38" s="12"/>
      <c r="F38" s="9">
        <f t="shared" si="1"/>
        <v>0</v>
      </c>
      <c r="G38" s="12"/>
      <c r="H38" s="14">
        <f t="shared" si="2"/>
        <v>0</v>
      </c>
      <c r="I38" s="35">
        <f t="shared" si="0"/>
        <v>0</v>
      </c>
    </row>
    <row r="39" spans="1:9" s="4" customFormat="1" ht="26.25" customHeight="1">
      <c r="A39" s="6" t="s">
        <v>64</v>
      </c>
      <c r="B39" s="11" t="s">
        <v>63</v>
      </c>
      <c r="C39" s="12">
        <f>E39+G39</f>
        <v>-154500</v>
      </c>
      <c r="D39" s="12">
        <f t="shared" si="5"/>
        <v>-154500</v>
      </c>
      <c r="E39" s="12"/>
      <c r="F39" s="9">
        <f t="shared" si="1"/>
        <v>0</v>
      </c>
      <c r="G39" s="12">
        <v>-154500</v>
      </c>
      <c r="H39" s="14">
        <f t="shared" si="2"/>
        <v>-154500</v>
      </c>
      <c r="I39" s="35">
        <f t="shared" si="0"/>
        <v>0</v>
      </c>
    </row>
    <row r="40" spans="1:9" s="4" customFormat="1" ht="26.25" customHeight="1">
      <c r="A40" s="6" t="s">
        <v>73</v>
      </c>
      <c r="B40" s="11" t="s">
        <v>69</v>
      </c>
      <c r="C40" s="12">
        <f>E40+G40</f>
        <v>2749643</v>
      </c>
      <c r="D40" s="12">
        <f t="shared" si="5"/>
        <v>2749643</v>
      </c>
      <c r="E40" s="12"/>
      <c r="F40" s="9">
        <f t="shared" si="1"/>
        <v>0</v>
      </c>
      <c r="G40" s="12">
        <v>2749643</v>
      </c>
      <c r="H40" s="14">
        <f t="shared" si="2"/>
        <v>2749643</v>
      </c>
      <c r="I40" s="35">
        <f t="shared" si="0"/>
        <v>0</v>
      </c>
    </row>
    <row r="41" spans="1:9" s="4" customFormat="1" ht="26.25" customHeight="1">
      <c r="A41" s="6" t="s">
        <v>74</v>
      </c>
      <c r="B41" s="11" t="s">
        <v>70</v>
      </c>
      <c r="C41" s="12">
        <f>E41+G41</f>
        <v>190656</v>
      </c>
      <c r="D41" s="12">
        <f t="shared" si="5"/>
        <v>190656</v>
      </c>
      <c r="E41" s="12"/>
      <c r="F41" s="9">
        <f t="shared" si="1"/>
        <v>0</v>
      </c>
      <c r="G41" s="12">
        <v>190656</v>
      </c>
      <c r="H41" s="14">
        <f t="shared" si="2"/>
        <v>190656</v>
      </c>
      <c r="I41" s="35">
        <f t="shared" si="0"/>
        <v>0</v>
      </c>
    </row>
    <row r="42" spans="1:9" s="4" customFormat="1" ht="26.25">
      <c r="A42" s="7" t="s">
        <v>65</v>
      </c>
      <c r="B42" s="11" t="s">
        <v>59</v>
      </c>
      <c r="C42" s="12">
        <f>E42+G42</f>
        <v>-54500</v>
      </c>
      <c r="D42" s="12">
        <f t="shared" si="5"/>
        <v>-54500</v>
      </c>
      <c r="E42" s="12"/>
      <c r="F42" s="9">
        <f t="shared" si="1"/>
        <v>0</v>
      </c>
      <c r="G42" s="12">
        <v>-54500</v>
      </c>
      <c r="H42" s="14">
        <f t="shared" si="2"/>
        <v>-54500</v>
      </c>
      <c r="I42" s="35">
        <f t="shared" si="0"/>
        <v>0</v>
      </c>
    </row>
    <row r="43" spans="1:9" s="4" customFormat="1" ht="26.25">
      <c r="A43" s="6" t="s">
        <v>55</v>
      </c>
      <c r="B43" s="11" t="s">
        <v>23</v>
      </c>
      <c r="C43" s="12">
        <f>E43+G43</f>
        <v>-35713</v>
      </c>
      <c r="D43" s="12">
        <f t="shared" si="5"/>
        <v>-35713</v>
      </c>
      <c r="E43" s="12"/>
      <c r="F43" s="9">
        <f t="shared" si="1"/>
        <v>0</v>
      </c>
      <c r="G43" s="12">
        <v>-35713</v>
      </c>
      <c r="H43" s="14">
        <f t="shared" si="2"/>
        <v>-35713</v>
      </c>
      <c r="I43" s="35">
        <f t="shared" si="0"/>
        <v>0</v>
      </c>
    </row>
    <row r="44" spans="1:9" s="49" customFormat="1" ht="26.25" customHeight="1">
      <c r="A44" s="45" t="s">
        <v>51</v>
      </c>
      <c r="B44" s="46"/>
      <c r="C44" s="47">
        <f>C35+C36</f>
        <v>18187349</v>
      </c>
      <c r="D44" s="40">
        <f t="shared" si="5"/>
        <v>18517349</v>
      </c>
      <c r="E44" s="47">
        <f>E35+E36</f>
        <v>9989599</v>
      </c>
      <c r="F44" s="43">
        <f t="shared" si="1"/>
        <v>9989599</v>
      </c>
      <c r="G44" s="48">
        <f>G35+G36</f>
        <v>8197750</v>
      </c>
      <c r="H44" s="48">
        <f>H35+H36</f>
        <v>8527750</v>
      </c>
      <c r="I44" s="41">
        <f t="shared" si="0"/>
        <v>330000</v>
      </c>
    </row>
    <row r="45" spans="1:9" s="2" customFormat="1" ht="26.25">
      <c r="A45" s="6" t="s">
        <v>68</v>
      </c>
      <c r="B45" s="11" t="s">
        <v>67</v>
      </c>
      <c r="C45" s="3"/>
      <c r="D45" s="12">
        <f t="shared" si="5"/>
        <v>0</v>
      </c>
      <c r="E45" s="3"/>
      <c r="F45" s="9">
        <f t="shared" si="1"/>
        <v>0</v>
      </c>
      <c r="G45" s="3"/>
      <c r="H45" s="14">
        <f t="shared" si="2"/>
        <v>0</v>
      </c>
      <c r="I45" s="35">
        <f t="shared" si="0"/>
        <v>0</v>
      </c>
    </row>
    <row r="46" spans="1:9" s="4" customFormat="1" ht="26.25">
      <c r="A46" s="6" t="s">
        <v>44</v>
      </c>
      <c r="B46" s="11" t="s">
        <v>41</v>
      </c>
      <c r="C46" s="12">
        <f>E46+G46</f>
        <v>1132508</v>
      </c>
      <c r="D46" s="12">
        <f t="shared" si="5"/>
        <v>1132508</v>
      </c>
      <c r="E46" s="12">
        <v>774902</v>
      </c>
      <c r="F46" s="9">
        <f t="shared" si="1"/>
        <v>774902</v>
      </c>
      <c r="G46" s="12">
        <v>357606</v>
      </c>
      <c r="H46" s="14">
        <f t="shared" si="2"/>
        <v>357606</v>
      </c>
      <c r="I46" s="35">
        <f t="shared" si="0"/>
        <v>0</v>
      </c>
    </row>
    <row r="47" spans="1:9" s="4" customFormat="1" ht="26.25">
      <c r="A47" s="6" t="s">
        <v>45</v>
      </c>
      <c r="B47" s="11" t="s">
        <v>42</v>
      </c>
      <c r="C47" s="12"/>
      <c r="D47" s="12">
        <f t="shared" si="5"/>
        <v>0</v>
      </c>
      <c r="E47" s="12"/>
      <c r="F47" s="9">
        <f t="shared" si="1"/>
        <v>0</v>
      </c>
      <c r="G47" s="12"/>
      <c r="H47" s="14">
        <f t="shared" si="2"/>
        <v>0</v>
      </c>
      <c r="I47" s="35">
        <f t="shared" si="0"/>
        <v>0</v>
      </c>
    </row>
    <row r="48" spans="1:9" s="49" customFormat="1" ht="25.5">
      <c r="A48" s="50" t="s">
        <v>52</v>
      </c>
      <c r="B48" s="46"/>
      <c r="C48" s="48">
        <f>C44+C45+C46+C47</f>
        <v>19319857</v>
      </c>
      <c r="D48" s="48">
        <f t="shared" si="5"/>
        <v>19649857</v>
      </c>
      <c r="E48" s="48">
        <f>E44+E45+E46+E47</f>
        <v>10764501</v>
      </c>
      <c r="F48" s="47">
        <f t="shared" si="1"/>
        <v>10764501</v>
      </c>
      <c r="G48" s="48">
        <f>G44+G45+G46+G47</f>
        <v>8555356</v>
      </c>
      <c r="H48" s="48">
        <f>H44+H45+H46+H47</f>
        <v>8885356</v>
      </c>
      <c r="I48" s="41">
        <f t="shared" si="0"/>
        <v>330000</v>
      </c>
    </row>
    <row r="49" ht="15.75">
      <c r="D49" s="21"/>
    </row>
  </sheetData>
  <sheetProtection/>
  <mergeCells count="7">
    <mergeCell ref="G1:H1"/>
    <mergeCell ref="A5:A6"/>
    <mergeCell ref="A3:H3"/>
    <mergeCell ref="E5:F5"/>
    <mergeCell ref="G5:H5"/>
    <mergeCell ref="B5:B6"/>
    <mergeCell ref="C5:D5"/>
  </mergeCells>
  <printOptions/>
  <pageMargins left="0.65" right="0.16" top="0.28" bottom="0.15" header="0.28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75" workbookViewId="0" topLeftCell="A28">
      <selection activeCell="B61" sqref="B61"/>
    </sheetView>
  </sheetViews>
  <sheetFormatPr defaultColWidth="9.140625" defaultRowHeight="12.75"/>
  <cols>
    <col min="1" max="1" width="84.421875" style="19" customWidth="1"/>
    <col min="2" max="2" width="14.28125" style="19" customWidth="1"/>
    <col min="3" max="3" width="15.140625" style="19" customWidth="1"/>
    <col min="4" max="4" width="12.8515625" style="19" customWidth="1"/>
    <col min="5" max="5" width="11.7109375" style="19" customWidth="1"/>
    <col min="6" max="16384" width="9.140625" style="19" customWidth="1"/>
  </cols>
  <sheetData>
    <row r="1" spans="4:5" ht="18.75">
      <c r="D1" s="69" t="s">
        <v>155</v>
      </c>
      <c r="E1" s="69"/>
    </row>
    <row r="2" spans="3:5" ht="18.75">
      <c r="C2" s="22"/>
      <c r="E2" s="22"/>
    </row>
    <row r="3" spans="1:5" ht="22.5">
      <c r="A3" s="61" t="s">
        <v>92</v>
      </c>
      <c r="B3" s="61"/>
      <c r="C3" s="61"/>
      <c r="D3" s="61"/>
      <c r="E3" s="61"/>
    </row>
    <row r="4" spans="1:5" ht="18.75">
      <c r="A4" s="20"/>
      <c r="B4" s="20"/>
      <c r="C4" s="20"/>
      <c r="D4" s="20"/>
      <c r="E4" s="20"/>
    </row>
    <row r="5" spans="1:5" s="23" customFormat="1" ht="18.75">
      <c r="A5" s="70" t="s">
        <v>81</v>
      </c>
      <c r="B5" s="72" t="s">
        <v>93</v>
      </c>
      <c r="C5" s="72"/>
      <c r="D5" s="72"/>
      <c r="E5" s="72"/>
    </row>
    <row r="6" spans="1:5" s="20" customFormat="1" ht="75">
      <c r="A6" s="71"/>
      <c r="B6" s="33" t="s">
        <v>82</v>
      </c>
      <c r="C6" s="33" t="s">
        <v>99</v>
      </c>
      <c r="D6" s="33" t="s">
        <v>83</v>
      </c>
      <c r="E6" s="34" t="s">
        <v>84</v>
      </c>
    </row>
    <row r="7" spans="1:5" ht="18.75">
      <c r="A7" s="24" t="s">
        <v>103</v>
      </c>
      <c r="B7" s="24">
        <f>B8</f>
        <v>0</v>
      </c>
      <c r="C7" s="24">
        <f>C8</f>
        <v>-50000</v>
      </c>
      <c r="D7" s="24">
        <f>D8</f>
        <v>50000</v>
      </c>
      <c r="E7" s="24">
        <f>E8</f>
        <v>0</v>
      </c>
    </row>
    <row r="8" spans="1:5" ht="18.75">
      <c r="A8" s="25" t="s">
        <v>85</v>
      </c>
      <c r="B8" s="25"/>
      <c r="C8" s="25">
        <f>SUM(C9:C12)</f>
        <v>-50000</v>
      </c>
      <c r="D8" s="25">
        <f>SUM(D10:D12)</f>
        <v>50000</v>
      </c>
      <c r="E8" s="24">
        <f>SUM(B8:D8)</f>
        <v>0</v>
      </c>
    </row>
    <row r="9" spans="1:5" ht="18.75">
      <c r="A9" s="27" t="s">
        <v>115</v>
      </c>
      <c r="B9" s="25"/>
      <c r="C9" s="25">
        <v>-50000</v>
      </c>
      <c r="D9" s="25"/>
      <c r="E9" s="24">
        <f>SUM(B9:D9)</f>
        <v>-50000</v>
      </c>
    </row>
    <row r="10" spans="1:5" ht="18.75">
      <c r="A10" s="26" t="s">
        <v>95</v>
      </c>
      <c r="B10" s="25"/>
      <c r="C10" s="25"/>
      <c r="D10" s="25">
        <v>10000</v>
      </c>
      <c r="E10" s="24">
        <f>SUM(B10:D10)</f>
        <v>10000</v>
      </c>
    </row>
    <row r="11" spans="1:5" ht="18.75">
      <c r="A11" s="26" t="s">
        <v>90</v>
      </c>
      <c r="B11" s="25"/>
      <c r="C11" s="25"/>
      <c r="D11" s="25">
        <v>20000</v>
      </c>
      <c r="E11" s="24">
        <f>SUM(B11:D11)</f>
        <v>20000</v>
      </c>
    </row>
    <row r="12" spans="1:5" ht="18.75">
      <c r="A12" s="26" t="s">
        <v>89</v>
      </c>
      <c r="B12" s="25"/>
      <c r="C12" s="25"/>
      <c r="D12" s="25">
        <v>20000</v>
      </c>
      <c r="E12" s="24">
        <f>SUM(B12:D12)</f>
        <v>20000</v>
      </c>
    </row>
    <row r="13" spans="1:5" ht="18.75">
      <c r="A13" s="29" t="s">
        <v>104</v>
      </c>
      <c r="B13" s="24">
        <f>B14</f>
        <v>0</v>
      </c>
      <c r="C13" s="24">
        <f>C14</f>
        <v>0</v>
      </c>
      <c r="D13" s="24">
        <f>D14</f>
        <v>5500</v>
      </c>
      <c r="E13" s="24">
        <f>E14</f>
        <v>5500</v>
      </c>
    </row>
    <row r="14" spans="1:5" ht="18.75">
      <c r="A14" s="28" t="s">
        <v>100</v>
      </c>
      <c r="B14" s="25">
        <f>SUM(B15:B16)</f>
        <v>0</v>
      </c>
      <c r="C14" s="25">
        <f>SUM(C15:C16)</f>
        <v>0</v>
      </c>
      <c r="D14" s="25">
        <f>SUM(D15:D16)</f>
        <v>5500</v>
      </c>
      <c r="E14" s="25">
        <f>SUM(E15:E16)</f>
        <v>5500</v>
      </c>
    </row>
    <row r="15" spans="1:5" ht="18.75">
      <c r="A15" s="26" t="s">
        <v>102</v>
      </c>
      <c r="B15" s="25"/>
      <c r="C15" s="25"/>
      <c r="D15" s="25">
        <v>5000</v>
      </c>
      <c r="E15" s="24">
        <f>SUM(B15:D15)</f>
        <v>5000</v>
      </c>
    </row>
    <row r="16" spans="1:5" ht="18.75">
      <c r="A16" s="27" t="s">
        <v>89</v>
      </c>
      <c r="B16" s="25"/>
      <c r="C16" s="25"/>
      <c r="D16" s="25">
        <v>500</v>
      </c>
      <c r="E16" s="24">
        <f aca="true" t="shared" si="0" ref="E16:E24">SUM(B16:D16)</f>
        <v>500</v>
      </c>
    </row>
    <row r="17" spans="1:5" ht="18.75">
      <c r="A17" s="29" t="s">
        <v>106</v>
      </c>
      <c r="B17" s="24">
        <f>SUM(B19:B20)</f>
        <v>0</v>
      </c>
      <c r="C17" s="24">
        <f>SUM(C19:C20)</f>
        <v>0</v>
      </c>
      <c r="D17" s="24">
        <f>SUM(D19:D20)</f>
        <v>0</v>
      </c>
      <c r="E17" s="24">
        <f t="shared" si="0"/>
        <v>0</v>
      </c>
    </row>
    <row r="18" spans="1:5" ht="18.75">
      <c r="A18" s="28" t="s">
        <v>108</v>
      </c>
      <c r="B18" s="24"/>
      <c r="C18" s="24"/>
      <c r="D18" s="24"/>
      <c r="E18" s="24">
        <f t="shared" si="0"/>
        <v>0</v>
      </c>
    </row>
    <row r="19" spans="1:5" ht="18.75">
      <c r="A19" s="26" t="s">
        <v>90</v>
      </c>
      <c r="B19" s="25">
        <v>6330</v>
      </c>
      <c r="C19" s="25"/>
      <c r="D19" s="25"/>
      <c r="E19" s="24">
        <f t="shared" si="0"/>
        <v>6330</v>
      </c>
    </row>
    <row r="20" spans="1:5" ht="18.75">
      <c r="A20" s="26" t="s">
        <v>107</v>
      </c>
      <c r="B20" s="25">
        <v>-6330</v>
      </c>
      <c r="C20" s="25"/>
      <c r="D20" s="25"/>
      <c r="E20" s="24">
        <f t="shared" si="0"/>
        <v>-6330</v>
      </c>
    </row>
    <row r="21" spans="1:5" ht="37.5">
      <c r="A21" s="29" t="s">
        <v>105</v>
      </c>
      <c r="B21" s="24">
        <f>B22+B28+B30</f>
        <v>0</v>
      </c>
      <c r="C21" s="24">
        <f>C22+C28+C30</f>
        <v>0</v>
      </c>
      <c r="D21" s="24">
        <f>D22+D25+D28+D30+D32</f>
        <v>357200</v>
      </c>
      <c r="E21" s="24">
        <f t="shared" si="0"/>
        <v>357200</v>
      </c>
    </row>
    <row r="22" spans="1:5" ht="37.5">
      <c r="A22" s="30" t="s">
        <v>91</v>
      </c>
      <c r="B22" s="25"/>
      <c r="C22" s="25"/>
      <c r="D22" s="25">
        <f>D23+D24</f>
        <v>136200</v>
      </c>
      <c r="E22" s="24">
        <f t="shared" si="0"/>
        <v>136200</v>
      </c>
    </row>
    <row r="23" spans="1:5" ht="18.75">
      <c r="A23" s="26" t="s">
        <v>89</v>
      </c>
      <c r="B23" s="25"/>
      <c r="C23" s="25"/>
      <c r="D23" s="25">
        <v>66200</v>
      </c>
      <c r="E23" s="24">
        <f t="shared" si="0"/>
        <v>66200</v>
      </c>
    </row>
    <row r="24" spans="1:5" ht="18.75">
      <c r="A24" s="26" t="s">
        <v>88</v>
      </c>
      <c r="B24" s="25"/>
      <c r="C24" s="25"/>
      <c r="D24" s="25">
        <v>70000</v>
      </c>
      <c r="E24" s="24">
        <f t="shared" si="0"/>
        <v>70000</v>
      </c>
    </row>
    <row r="25" spans="1:5" ht="18.75">
      <c r="A25" s="30" t="s">
        <v>98</v>
      </c>
      <c r="B25" s="25"/>
      <c r="C25" s="25"/>
      <c r="D25" s="25">
        <f>SUM(D26:D27)</f>
        <v>170000</v>
      </c>
      <c r="E25" s="24">
        <f aca="true" t="shared" si="1" ref="E25:E45">SUM(B25:D25)</f>
        <v>170000</v>
      </c>
    </row>
    <row r="26" spans="1:5" ht="18.75">
      <c r="A26" s="26" t="s">
        <v>90</v>
      </c>
      <c r="B26" s="25"/>
      <c r="C26" s="25"/>
      <c r="D26" s="25">
        <v>100000</v>
      </c>
      <c r="E26" s="24">
        <f t="shared" si="1"/>
        <v>100000</v>
      </c>
    </row>
    <row r="27" spans="1:5" ht="18.75">
      <c r="A27" s="26" t="s">
        <v>89</v>
      </c>
      <c r="B27" s="25"/>
      <c r="C27" s="25"/>
      <c r="D27" s="25">
        <v>70000</v>
      </c>
      <c r="E27" s="24">
        <f t="shared" si="1"/>
        <v>70000</v>
      </c>
    </row>
    <row r="28" spans="1:5" ht="18.75">
      <c r="A28" s="28" t="s">
        <v>109</v>
      </c>
      <c r="B28" s="25"/>
      <c r="C28" s="25"/>
      <c r="D28" s="25">
        <f>D29</f>
        <v>20000</v>
      </c>
      <c r="E28" s="24">
        <f t="shared" si="1"/>
        <v>20000</v>
      </c>
    </row>
    <row r="29" spans="1:5" ht="18.75">
      <c r="A29" s="26" t="s">
        <v>89</v>
      </c>
      <c r="B29" s="25"/>
      <c r="C29" s="25"/>
      <c r="D29" s="25">
        <v>20000</v>
      </c>
      <c r="E29" s="24">
        <f t="shared" si="1"/>
        <v>20000</v>
      </c>
    </row>
    <row r="30" spans="1:5" ht="37.5">
      <c r="A30" s="31" t="s">
        <v>110</v>
      </c>
      <c r="B30" s="25"/>
      <c r="C30" s="25"/>
      <c r="D30" s="25">
        <f>SUM(D31)</f>
        <v>1000</v>
      </c>
      <c r="E30" s="24">
        <f t="shared" si="1"/>
        <v>1000</v>
      </c>
    </row>
    <row r="31" spans="1:5" ht="18.75">
      <c r="A31" s="26" t="s">
        <v>90</v>
      </c>
      <c r="B31" s="25"/>
      <c r="C31" s="25"/>
      <c r="D31" s="25">
        <v>1000</v>
      </c>
      <c r="E31" s="24">
        <f t="shared" si="1"/>
        <v>1000</v>
      </c>
    </row>
    <row r="32" spans="1:5" ht="18.75">
      <c r="A32" s="36" t="s">
        <v>116</v>
      </c>
      <c r="B32" s="25"/>
      <c r="C32" s="25"/>
      <c r="D32" s="25">
        <f>SUM(D33:D34)</f>
        <v>30000</v>
      </c>
      <c r="E32" s="24">
        <f t="shared" si="1"/>
        <v>30000</v>
      </c>
    </row>
    <row r="33" spans="1:5" ht="18.75">
      <c r="A33" s="26" t="s">
        <v>95</v>
      </c>
      <c r="B33" s="25"/>
      <c r="C33" s="25"/>
      <c r="D33" s="25">
        <v>15000</v>
      </c>
      <c r="E33" s="24">
        <f t="shared" si="1"/>
        <v>15000</v>
      </c>
    </row>
    <row r="34" spans="1:5" ht="18.75">
      <c r="A34" s="26" t="s">
        <v>89</v>
      </c>
      <c r="B34" s="25"/>
      <c r="C34" s="25"/>
      <c r="D34" s="25">
        <v>15000</v>
      </c>
      <c r="E34" s="24">
        <f t="shared" si="1"/>
        <v>15000</v>
      </c>
    </row>
    <row r="35" spans="1:5" ht="18.75">
      <c r="A35" s="29" t="s">
        <v>112</v>
      </c>
      <c r="B35" s="24">
        <f>SUM(B36:B39)</f>
        <v>0</v>
      </c>
      <c r="C35" s="24">
        <f>SUM(C36:C39)</f>
        <v>0</v>
      </c>
      <c r="D35" s="24">
        <f>D36+D39</f>
        <v>42300</v>
      </c>
      <c r="E35" s="24">
        <f t="shared" si="1"/>
        <v>42300</v>
      </c>
    </row>
    <row r="36" spans="1:5" ht="18.75">
      <c r="A36" s="28" t="s">
        <v>86</v>
      </c>
      <c r="B36" s="25"/>
      <c r="C36" s="25"/>
      <c r="D36" s="25">
        <f>SUM(D37:D38)</f>
        <v>26800</v>
      </c>
      <c r="E36" s="24">
        <f t="shared" si="1"/>
        <v>26800</v>
      </c>
    </row>
    <row r="37" spans="1:5" ht="18.75">
      <c r="A37" s="26" t="s">
        <v>90</v>
      </c>
      <c r="B37" s="25"/>
      <c r="C37" s="25"/>
      <c r="D37" s="25">
        <v>16800</v>
      </c>
      <c r="E37" s="24">
        <f t="shared" si="1"/>
        <v>16800</v>
      </c>
    </row>
    <row r="38" spans="1:5" ht="18.75">
      <c r="A38" s="26" t="s">
        <v>89</v>
      </c>
      <c r="B38" s="25"/>
      <c r="C38" s="25"/>
      <c r="D38" s="25">
        <v>10000</v>
      </c>
      <c r="E38" s="24">
        <f t="shared" si="1"/>
        <v>10000</v>
      </c>
    </row>
    <row r="39" spans="1:5" ht="18.75">
      <c r="A39" s="28" t="s">
        <v>101</v>
      </c>
      <c r="B39" s="25"/>
      <c r="C39" s="25"/>
      <c r="D39" s="25">
        <f>SUM(D40:D40)</f>
        <v>15500</v>
      </c>
      <c r="E39" s="24">
        <f t="shared" si="1"/>
        <v>15500</v>
      </c>
    </row>
    <row r="40" spans="1:5" ht="18.75">
      <c r="A40" s="26" t="s">
        <v>89</v>
      </c>
      <c r="B40" s="25"/>
      <c r="C40" s="25"/>
      <c r="D40" s="25">
        <v>15500</v>
      </c>
      <c r="E40" s="24">
        <f t="shared" si="1"/>
        <v>15500</v>
      </c>
    </row>
    <row r="41" spans="1:5" ht="18.75">
      <c r="A41" s="29" t="s">
        <v>111</v>
      </c>
      <c r="B41" s="24">
        <f>SUM(B42:B43)</f>
        <v>0</v>
      </c>
      <c r="C41" s="24">
        <f>SUM(C42:C43)</f>
        <v>0</v>
      </c>
      <c r="D41" s="24">
        <f>D42</f>
        <v>25000</v>
      </c>
      <c r="E41" s="24">
        <f t="shared" si="1"/>
        <v>25000</v>
      </c>
    </row>
    <row r="42" spans="1:5" ht="18.75">
      <c r="A42" s="28" t="s">
        <v>97</v>
      </c>
      <c r="B42" s="25"/>
      <c r="C42" s="25"/>
      <c r="D42" s="25">
        <v>25000</v>
      </c>
      <c r="E42" s="24">
        <f t="shared" si="1"/>
        <v>25000</v>
      </c>
    </row>
    <row r="43" spans="1:5" ht="18.75">
      <c r="A43" s="26" t="s">
        <v>89</v>
      </c>
      <c r="B43" s="25"/>
      <c r="C43" s="25"/>
      <c r="D43" s="25">
        <v>25000</v>
      </c>
      <c r="E43" s="24">
        <f t="shared" si="1"/>
        <v>25000</v>
      </c>
    </row>
    <row r="44" spans="1:5" ht="18.75">
      <c r="A44" s="37" t="s">
        <v>113</v>
      </c>
      <c r="B44" s="25"/>
      <c r="C44" s="25"/>
      <c r="D44" s="24">
        <f>D45</f>
        <v>-100000</v>
      </c>
      <c r="E44" s="24">
        <f t="shared" si="1"/>
        <v>-100000</v>
      </c>
    </row>
    <row r="45" spans="1:5" ht="18.75">
      <c r="A45" s="26" t="s">
        <v>114</v>
      </c>
      <c r="B45" s="25"/>
      <c r="C45" s="25"/>
      <c r="D45" s="25">
        <v>-100000</v>
      </c>
      <c r="E45" s="24">
        <f t="shared" si="1"/>
        <v>-100000</v>
      </c>
    </row>
    <row r="46" spans="1:5" ht="18.75">
      <c r="A46" s="32" t="s">
        <v>87</v>
      </c>
      <c r="B46" s="24">
        <f>B41+B35+B21+B17+B13+B7</f>
        <v>0</v>
      </c>
      <c r="C46" s="24">
        <f>C41+C35+C21+C17+C13+C7</f>
        <v>-50000</v>
      </c>
      <c r="D46" s="24">
        <f>D41+D35+D21+D17+D13+D7+D44</f>
        <v>380000</v>
      </c>
      <c r="E46" s="24">
        <f>E41+E35+E21+E17+E13+E7+E44</f>
        <v>330000</v>
      </c>
    </row>
  </sheetData>
  <mergeCells count="4">
    <mergeCell ref="D1:E1"/>
    <mergeCell ref="A3:E3"/>
    <mergeCell ref="A5:A6"/>
    <mergeCell ref="B5:E5"/>
  </mergeCells>
  <printOptions/>
  <pageMargins left="0.45" right="0.75" top="0.33" bottom="0.36" header="0" footer="0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55">
      <selection activeCell="B61" sqref="B61"/>
    </sheetView>
  </sheetViews>
  <sheetFormatPr defaultColWidth="9.140625" defaultRowHeight="12.75"/>
  <cols>
    <col min="1" max="1" width="33.28125" style="53" customWidth="1"/>
    <col min="2" max="2" width="4.8515625" style="53" bestFit="1" customWidth="1"/>
    <col min="3" max="3" width="9.28125" style="53" bestFit="1" customWidth="1"/>
    <col min="4" max="4" width="13.28125" style="53" customWidth="1"/>
    <col min="5" max="6" width="9.28125" style="53" bestFit="1" customWidth="1"/>
    <col min="7" max="7" width="8.140625" style="53" bestFit="1" customWidth="1"/>
    <col min="8" max="8" width="13.00390625" style="53" customWidth="1"/>
    <col min="9" max="16384" width="9.140625" style="53" customWidth="1"/>
  </cols>
  <sheetData>
    <row r="1" spans="6:8" s="51" customFormat="1" ht="15.75">
      <c r="F1" s="88" t="s">
        <v>156</v>
      </c>
      <c r="G1" s="88"/>
      <c r="H1" s="88"/>
    </row>
    <row r="2" s="51" customFormat="1" ht="15.75"/>
    <row r="3" spans="1:8" s="51" customFormat="1" ht="39" customHeight="1">
      <c r="A3" s="89" t="s">
        <v>117</v>
      </c>
      <c r="B3" s="89"/>
      <c r="C3" s="89"/>
      <c r="D3" s="89"/>
      <c r="E3" s="89"/>
      <c r="F3" s="89"/>
      <c r="G3" s="89"/>
      <c r="H3" s="89"/>
    </row>
    <row r="4" spans="1:7" s="51" customFormat="1" ht="20.25">
      <c r="A4" s="52"/>
      <c r="B4" s="52"/>
      <c r="C4" s="52"/>
      <c r="D4" s="52"/>
      <c r="E4" s="52"/>
      <c r="F4" s="52"/>
      <c r="G4" s="52"/>
    </row>
    <row r="5" spans="1:8" ht="15" customHeight="1">
      <c r="A5" s="73" t="s">
        <v>118</v>
      </c>
      <c r="B5" s="76" t="s">
        <v>57</v>
      </c>
      <c r="C5" s="79" t="s">
        <v>119</v>
      </c>
      <c r="D5" s="80"/>
      <c r="E5" s="83" t="s">
        <v>120</v>
      </c>
      <c r="F5" s="84"/>
      <c r="G5" s="84"/>
      <c r="H5" s="85"/>
    </row>
    <row r="6" spans="1:8" ht="21.75" customHeight="1">
      <c r="A6" s="74"/>
      <c r="B6" s="77"/>
      <c r="C6" s="81"/>
      <c r="D6" s="82"/>
      <c r="E6" s="86" t="s">
        <v>121</v>
      </c>
      <c r="F6" s="87"/>
      <c r="G6" s="86" t="s">
        <v>122</v>
      </c>
      <c r="H6" s="87"/>
    </row>
    <row r="7" spans="1:8" ht="33" customHeight="1">
      <c r="A7" s="75"/>
      <c r="B7" s="78"/>
      <c r="C7" s="54" t="s">
        <v>123</v>
      </c>
      <c r="D7" s="54" t="s">
        <v>124</v>
      </c>
      <c r="E7" s="54" t="s">
        <v>123</v>
      </c>
      <c r="F7" s="54" t="s">
        <v>124</v>
      </c>
      <c r="G7" s="54" t="s">
        <v>123</v>
      </c>
      <c r="H7" s="54" t="s">
        <v>124</v>
      </c>
    </row>
    <row r="8" spans="1:8" ht="12.75" customHeight="1">
      <c r="A8" s="55" t="s">
        <v>125</v>
      </c>
      <c r="B8" s="56"/>
      <c r="C8" s="56"/>
      <c r="D8" s="56"/>
      <c r="E8" s="56"/>
      <c r="F8" s="56"/>
      <c r="G8" s="56"/>
      <c r="H8" s="56"/>
    </row>
    <row r="9" spans="1:8" ht="25.5">
      <c r="A9" s="55" t="s">
        <v>126</v>
      </c>
      <c r="B9" s="56">
        <v>1000</v>
      </c>
      <c r="C9" s="56">
        <f aca="true" t="shared" si="0" ref="C9:H9">SUM(C10:C15)</f>
        <v>2116790</v>
      </c>
      <c r="D9" s="56">
        <f t="shared" si="0"/>
        <v>2166790</v>
      </c>
      <c r="E9" s="56">
        <f t="shared" si="0"/>
        <v>1109570</v>
      </c>
      <c r="F9" s="56">
        <f t="shared" si="0"/>
        <v>1109570</v>
      </c>
      <c r="G9" s="56">
        <f t="shared" si="0"/>
        <v>1007220</v>
      </c>
      <c r="H9" s="56">
        <f t="shared" si="0"/>
        <v>1057220</v>
      </c>
    </row>
    <row r="10" spans="1:8" ht="12.75">
      <c r="A10" s="55" t="s">
        <v>127</v>
      </c>
      <c r="B10" s="56">
        <v>1001</v>
      </c>
      <c r="C10" s="56">
        <f aca="true" t="shared" si="1" ref="C10:D66">E10+G10</f>
        <v>842600</v>
      </c>
      <c r="D10" s="56">
        <f t="shared" si="1"/>
        <v>842600</v>
      </c>
      <c r="E10" s="56">
        <v>842600</v>
      </c>
      <c r="F10" s="56">
        <v>842600</v>
      </c>
      <c r="G10" s="56">
        <v>0</v>
      </c>
      <c r="H10" s="56">
        <v>0</v>
      </c>
    </row>
    <row r="11" spans="1:8" ht="12.75">
      <c r="A11" s="55" t="s">
        <v>128</v>
      </c>
      <c r="B11" s="56">
        <v>1002</v>
      </c>
      <c r="C11" s="56">
        <f t="shared" si="1"/>
        <v>162923</v>
      </c>
      <c r="D11" s="56">
        <f t="shared" si="1"/>
        <v>162923</v>
      </c>
      <c r="E11" s="56">
        <v>72263</v>
      </c>
      <c r="F11" s="56">
        <v>72263</v>
      </c>
      <c r="G11" s="56">
        <v>90660</v>
      </c>
      <c r="H11" s="56">
        <v>90660</v>
      </c>
    </row>
    <row r="12" spans="1:8" ht="12.75">
      <c r="A12" s="55" t="s">
        <v>129</v>
      </c>
      <c r="B12" s="56">
        <v>1003</v>
      </c>
      <c r="C12" s="56">
        <f t="shared" si="1"/>
        <v>210847</v>
      </c>
      <c r="D12" s="56">
        <f t="shared" si="1"/>
        <v>210847</v>
      </c>
      <c r="E12" s="56">
        <v>194707</v>
      </c>
      <c r="F12" s="56">
        <v>194707</v>
      </c>
      <c r="G12" s="56">
        <v>16140</v>
      </c>
      <c r="H12" s="56">
        <v>16140</v>
      </c>
    </row>
    <row r="13" spans="1:8" ht="12.75">
      <c r="A13" s="55" t="s">
        <v>130</v>
      </c>
      <c r="B13" s="56">
        <v>1004</v>
      </c>
      <c r="C13" s="56">
        <f t="shared" si="1"/>
        <v>778850</v>
      </c>
      <c r="D13" s="56">
        <f t="shared" si="1"/>
        <v>828850</v>
      </c>
      <c r="E13" s="56">
        <v>0</v>
      </c>
      <c r="F13" s="56">
        <v>0</v>
      </c>
      <c r="G13" s="56">
        <v>778850</v>
      </c>
      <c r="H13" s="56">
        <f>778850+50000</f>
        <v>828850</v>
      </c>
    </row>
    <row r="14" spans="1:8" ht="25.5">
      <c r="A14" s="57" t="s">
        <v>131</v>
      </c>
      <c r="B14" s="56">
        <v>1006</v>
      </c>
      <c r="C14" s="56">
        <f t="shared" si="1"/>
        <v>15000</v>
      </c>
      <c r="D14" s="56">
        <f t="shared" si="1"/>
        <v>15000</v>
      </c>
      <c r="E14" s="56">
        <v>0</v>
      </c>
      <c r="F14" s="56">
        <v>0</v>
      </c>
      <c r="G14" s="56">
        <v>15000</v>
      </c>
      <c r="H14" s="56">
        <v>15000</v>
      </c>
    </row>
    <row r="15" spans="1:8" ht="12.75">
      <c r="A15" s="55" t="s">
        <v>132</v>
      </c>
      <c r="B15" s="56">
        <v>1007</v>
      </c>
      <c r="C15" s="56">
        <f t="shared" si="1"/>
        <v>106570</v>
      </c>
      <c r="D15" s="56">
        <f t="shared" si="1"/>
        <v>106570</v>
      </c>
      <c r="E15" s="56">
        <v>0</v>
      </c>
      <c r="F15" s="56">
        <v>0</v>
      </c>
      <c r="G15" s="56">
        <v>106570</v>
      </c>
      <c r="H15" s="56">
        <v>106570</v>
      </c>
    </row>
    <row r="16" spans="1:8" ht="12.75">
      <c r="A16" s="55" t="s">
        <v>133</v>
      </c>
      <c r="B16" s="56">
        <v>2000</v>
      </c>
      <c r="C16" s="56">
        <f t="shared" si="1"/>
        <v>394482</v>
      </c>
      <c r="D16" s="56">
        <f t="shared" si="1"/>
        <v>394482</v>
      </c>
      <c r="E16" s="56">
        <v>389482</v>
      </c>
      <c r="F16" s="56">
        <v>389482</v>
      </c>
      <c r="G16" s="56">
        <v>5000</v>
      </c>
      <c r="H16" s="56">
        <f>SUM(H17:H22)</f>
        <v>5000</v>
      </c>
    </row>
    <row r="17" spans="1:8" ht="12.75">
      <c r="A17" s="55" t="s">
        <v>127</v>
      </c>
      <c r="B17" s="56">
        <v>2001</v>
      </c>
      <c r="C17" s="56">
        <f t="shared" si="1"/>
        <v>0</v>
      </c>
      <c r="D17" s="56">
        <f t="shared" si="1"/>
        <v>0</v>
      </c>
      <c r="E17" s="56">
        <v>0</v>
      </c>
      <c r="F17" s="56">
        <v>0</v>
      </c>
      <c r="G17" s="56">
        <v>0</v>
      </c>
      <c r="H17" s="56">
        <v>0</v>
      </c>
    </row>
    <row r="18" spans="1:8" ht="12.75">
      <c r="A18" s="55" t="s">
        <v>128</v>
      </c>
      <c r="B18" s="56">
        <v>2002</v>
      </c>
      <c r="C18" s="56">
        <f t="shared" si="1"/>
        <v>79104</v>
      </c>
      <c r="D18" s="56">
        <f t="shared" si="1"/>
        <v>79104</v>
      </c>
      <c r="E18" s="56">
        <v>79104</v>
      </c>
      <c r="F18" s="56">
        <v>79104</v>
      </c>
      <c r="G18" s="56">
        <v>0</v>
      </c>
      <c r="H18" s="56">
        <v>0</v>
      </c>
    </row>
    <row r="19" spans="1:8" ht="12.75">
      <c r="A19" s="55" t="s">
        <v>129</v>
      </c>
      <c r="B19" s="56">
        <v>2003</v>
      </c>
      <c r="C19" s="56">
        <f t="shared" si="1"/>
        <v>14236</v>
      </c>
      <c r="D19" s="56">
        <f t="shared" si="1"/>
        <v>14236</v>
      </c>
      <c r="E19" s="56">
        <v>14236</v>
      </c>
      <c r="F19" s="56">
        <v>14236</v>
      </c>
      <c r="G19" s="56">
        <v>0</v>
      </c>
      <c r="H19" s="56">
        <v>0</v>
      </c>
    </row>
    <row r="20" spans="1:8" ht="12.75">
      <c r="A20" s="55" t="s">
        <v>130</v>
      </c>
      <c r="B20" s="56">
        <v>2004</v>
      </c>
      <c r="C20" s="56">
        <f t="shared" si="1"/>
        <v>61741</v>
      </c>
      <c r="D20" s="56">
        <f t="shared" si="1"/>
        <v>61741</v>
      </c>
      <c r="E20" s="56">
        <v>56741</v>
      </c>
      <c r="F20" s="56">
        <v>56741</v>
      </c>
      <c r="G20" s="56">
        <v>5000</v>
      </c>
      <c r="H20" s="56">
        <v>5000</v>
      </c>
    </row>
    <row r="21" spans="1:8" ht="25.5">
      <c r="A21" s="57" t="s">
        <v>131</v>
      </c>
      <c r="B21" s="56">
        <v>2005</v>
      </c>
      <c r="C21" s="56">
        <f t="shared" si="1"/>
        <v>0</v>
      </c>
      <c r="D21" s="56">
        <f t="shared" si="1"/>
        <v>0</v>
      </c>
      <c r="E21" s="56">
        <v>0</v>
      </c>
      <c r="F21" s="56">
        <v>0</v>
      </c>
      <c r="G21" s="56">
        <v>0</v>
      </c>
      <c r="H21" s="56">
        <v>0</v>
      </c>
    </row>
    <row r="22" spans="1:8" ht="12.75">
      <c r="A22" s="55" t="s">
        <v>132</v>
      </c>
      <c r="B22" s="56">
        <v>2006</v>
      </c>
      <c r="C22" s="56">
        <f t="shared" si="1"/>
        <v>239401</v>
      </c>
      <c r="D22" s="56">
        <f t="shared" si="1"/>
        <v>239401</v>
      </c>
      <c r="E22" s="56">
        <v>239401</v>
      </c>
      <c r="F22" s="56">
        <v>239401</v>
      </c>
      <c r="G22" s="56">
        <v>0</v>
      </c>
      <c r="H22" s="56">
        <v>0</v>
      </c>
    </row>
    <row r="23" spans="1:8" ht="12.75">
      <c r="A23" s="55" t="s">
        <v>134</v>
      </c>
      <c r="B23" s="56">
        <v>3000</v>
      </c>
      <c r="C23" s="56">
        <f t="shared" si="1"/>
        <v>6983179</v>
      </c>
      <c r="D23" s="56">
        <f t="shared" si="1"/>
        <v>6983179</v>
      </c>
      <c r="E23" s="56">
        <v>6072396</v>
      </c>
      <c r="F23" s="56">
        <v>6072396</v>
      </c>
      <c r="G23" s="56">
        <v>910783</v>
      </c>
      <c r="H23" s="56">
        <v>910783</v>
      </c>
    </row>
    <row r="24" spans="1:8" ht="12.75">
      <c r="A24" s="55" t="s">
        <v>127</v>
      </c>
      <c r="B24" s="56">
        <v>3001</v>
      </c>
      <c r="C24" s="56">
        <f t="shared" si="1"/>
        <v>3730907</v>
      </c>
      <c r="D24" s="56">
        <f t="shared" si="1"/>
        <v>3730907</v>
      </c>
      <c r="E24" s="56">
        <v>3716387</v>
      </c>
      <c r="F24" s="56">
        <v>3716387</v>
      </c>
      <c r="G24" s="56">
        <v>14520</v>
      </c>
      <c r="H24" s="56">
        <v>14520</v>
      </c>
    </row>
    <row r="25" spans="1:8" ht="12.75">
      <c r="A25" s="55" t="s">
        <v>128</v>
      </c>
      <c r="B25" s="56">
        <v>3002</v>
      </c>
      <c r="C25" s="56">
        <f t="shared" si="1"/>
        <v>248965</v>
      </c>
      <c r="D25" s="56">
        <f t="shared" si="1"/>
        <v>248965</v>
      </c>
      <c r="E25" s="56">
        <v>247965</v>
      </c>
      <c r="F25" s="56">
        <v>247965</v>
      </c>
      <c r="G25" s="56">
        <v>1000</v>
      </c>
      <c r="H25" s="56">
        <v>1000</v>
      </c>
    </row>
    <row r="26" spans="1:8" ht="12.75">
      <c r="A26" s="55" t="s">
        <v>129</v>
      </c>
      <c r="B26" s="56">
        <v>3003</v>
      </c>
      <c r="C26" s="56">
        <f t="shared" si="1"/>
        <v>808419</v>
      </c>
      <c r="D26" s="56">
        <f t="shared" si="1"/>
        <v>808419</v>
      </c>
      <c r="E26" s="56">
        <v>805489</v>
      </c>
      <c r="F26" s="56">
        <v>805489</v>
      </c>
      <c r="G26" s="56">
        <v>2930</v>
      </c>
      <c r="H26" s="56">
        <v>2930</v>
      </c>
    </row>
    <row r="27" spans="1:8" ht="12.75">
      <c r="A27" s="55" t="s">
        <v>130</v>
      </c>
      <c r="B27" s="56">
        <v>3004</v>
      </c>
      <c r="C27" s="56">
        <f t="shared" si="1"/>
        <v>2106729</v>
      </c>
      <c r="D27" s="56">
        <f t="shared" si="1"/>
        <v>2106729</v>
      </c>
      <c r="E27" s="56">
        <v>1220456</v>
      </c>
      <c r="F27" s="56">
        <v>1220456</v>
      </c>
      <c r="G27" s="56">
        <v>886273</v>
      </c>
      <c r="H27" s="56">
        <v>886273</v>
      </c>
    </row>
    <row r="28" spans="1:8" ht="12.75">
      <c r="A28" s="55" t="s">
        <v>135</v>
      </c>
      <c r="B28" s="56">
        <v>3005</v>
      </c>
      <c r="C28" s="56">
        <f t="shared" si="1"/>
        <v>25494</v>
      </c>
      <c r="D28" s="56">
        <f t="shared" si="1"/>
        <v>25494</v>
      </c>
      <c r="E28" s="56">
        <v>25494</v>
      </c>
      <c r="F28" s="56">
        <v>25494</v>
      </c>
      <c r="G28" s="56">
        <v>0</v>
      </c>
      <c r="H28" s="56">
        <v>0</v>
      </c>
    </row>
    <row r="29" spans="1:8" ht="12.75">
      <c r="A29" s="55" t="s">
        <v>132</v>
      </c>
      <c r="B29" s="56">
        <v>3007</v>
      </c>
      <c r="C29" s="56">
        <f t="shared" si="1"/>
        <v>62665</v>
      </c>
      <c r="D29" s="56">
        <f t="shared" si="1"/>
        <v>62665</v>
      </c>
      <c r="E29" s="56">
        <v>56605</v>
      </c>
      <c r="F29" s="56">
        <v>56605</v>
      </c>
      <c r="G29" s="56">
        <v>6060</v>
      </c>
      <c r="H29" s="56">
        <v>6060</v>
      </c>
    </row>
    <row r="30" spans="1:8" ht="12.75">
      <c r="A30" s="55" t="s">
        <v>136</v>
      </c>
      <c r="B30" s="56">
        <v>4000</v>
      </c>
      <c r="C30" s="56">
        <f t="shared" si="1"/>
        <v>429730</v>
      </c>
      <c r="D30" s="56">
        <f t="shared" si="1"/>
        <v>435230</v>
      </c>
      <c r="E30" s="56">
        <v>393870</v>
      </c>
      <c r="F30" s="56">
        <v>393870</v>
      </c>
      <c r="G30" s="56">
        <f>SUM(G31:G34)</f>
        <v>35860</v>
      </c>
      <c r="H30" s="56">
        <f>SUM(H31:H34)</f>
        <v>41360</v>
      </c>
    </row>
    <row r="31" spans="1:8" ht="12.75">
      <c r="A31" s="55" t="s">
        <v>127</v>
      </c>
      <c r="B31" s="56">
        <v>4001</v>
      </c>
      <c r="C31" s="56">
        <f t="shared" si="1"/>
        <v>253403</v>
      </c>
      <c r="D31" s="56">
        <f t="shared" si="1"/>
        <v>253403</v>
      </c>
      <c r="E31" s="56">
        <v>253403</v>
      </c>
      <c r="F31" s="56">
        <v>253403</v>
      </c>
      <c r="G31" s="56">
        <v>0</v>
      </c>
      <c r="H31" s="56">
        <v>0</v>
      </c>
    </row>
    <row r="32" spans="1:8" ht="12.75">
      <c r="A32" s="55" t="s">
        <v>128</v>
      </c>
      <c r="B32" s="56">
        <v>4002</v>
      </c>
      <c r="C32" s="56">
        <f t="shared" si="1"/>
        <v>49193</v>
      </c>
      <c r="D32" s="56">
        <f t="shared" si="1"/>
        <v>49193</v>
      </c>
      <c r="E32" s="56">
        <v>49193</v>
      </c>
      <c r="F32" s="56">
        <v>49193</v>
      </c>
      <c r="G32" s="56">
        <v>0</v>
      </c>
      <c r="H32" s="56">
        <v>0</v>
      </c>
    </row>
    <row r="33" spans="1:8" ht="12.75">
      <c r="A33" s="55" t="s">
        <v>129</v>
      </c>
      <c r="B33" s="56">
        <v>4003</v>
      </c>
      <c r="C33" s="56">
        <f t="shared" si="1"/>
        <v>59252</v>
      </c>
      <c r="D33" s="56">
        <f t="shared" si="1"/>
        <v>59252</v>
      </c>
      <c r="E33" s="56">
        <v>59252</v>
      </c>
      <c r="F33" s="56">
        <v>59252</v>
      </c>
      <c r="G33" s="56">
        <v>0</v>
      </c>
      <c r="H33" s="56">
        <v>0</v>
      </c>
    </row>
    <row r="34" spans="1:8" ht="12.75">
      <c r="A34" s="55" t="s">
        <v>130</v>
      </c>
      <c r="B34" s="56">
        <v>4004</v>
      </c>
      <c r="C34" s="56">
        <f t="shared" si="1"/>
        <v>67882</v>
      </c>
      <c r="D34" s="56">
        <f>F34+H34</f>
        <v>73382</v>
      </c>
      <c r="E34" s="56">
        <v>32022</v>
      </c>
      <c r="F34" s="56">
        <v>32022</v>
      </c>
      <c r="G34" s="56">
        <v>35860</v>
      </c>
      <c r="H34" s="56">
        <f>35860+5500</f>
        <v>41360</v>
      </c>
    </row>
    <row r="35" spans="1:8" ht="25.5" customHeight="1">
      <c r="A35" s="55" t="s">
        <v>137</v>
      </c>
      <c r="B35" s="56">
        <v>5000</v>
      </c>
      <c r="C35" s="56">
        <f t="shared" si="1"/>
        <v>2822189</v>
      </c>
      <c r="D35" s="56">
        <f t="shared" si="1"/>
        <v>2822189</v>
      </c>
      <c r="E35" s="56">
        <v>2351436</v>
      </c>
      <c r="F35" s="56">
        <v>2351436</v>
      </c>
      <c r="G35" s="56">
        <v>470753</v>
      </c>
      <c r="H35" s="56">
        <f>SUM(H36:H42)</f>
        <v>470753</v>
      </c>
    </row>
    <row r="36" spans="1:8" ht="12.75">
      <c r="A36" s="55" t="s">
        <v>127</v>
      </c>
      <c r="B36" s="56">
        <v>5001</v>
      </c>
      <c r="C36" s="56">
        <f t="shared" si="1"/>
        <v>892874</v>
      </c>
      <c r="D36" s="56">
        <f t="shared" si="1"/>
        <v>892874</v>
      </c>
      <c r="E36" s="56">
        <v>706474</v>
      </c>
      <c r="F36" s="56">
        <v>706474</v>
      </c>
      <c r="G36" s="56">
        <v>186400</v>
      </c>
      <c r="H36" s="56">
        <v>186400</v>
      </c>
    </row>
    <row r="37" spans="1:8" ht="12.75">
      <c r="A37" s="55" t="s">
        <v>128</v>
      </c>
      <c r="B37" s="56">
        <v>5002</v>
      </c>
      <c r="C37" s="56">
        <f t="shared" si="1"/>
        <v>75695</v>
      </c>
      <c r="D37" s="56">
        <f t="shared" si="1"/>
        <v>75695</v>
      </c>
      <c r="E37" s="56">
        <v>63775</v>
      </c>
      <c r="F37" s="56">
        <v>63775</v>
      </c>
      <c r="G37" s="56">
        <v>11920</v>
      </c>
      <c r="H37" s="56">
        <v>11920</v>
      </c>
    </row>
    <row r="38" spans="1:8" ht="12.75">
      <c r="A38" s="55" t="s">
        <v>129</v>
      </c>
      <c r="B38" s="56">
        <v>5003</v>
      </c>
      <c r="C38" s="56">
        <f t="shared" si="1"/>
        <v>189167</v>
      </c>
      <c r="D38" s="56">
        <f t="shared" si="1"/>
        <v>189167</v>
      </c>
      <c r="E38" s="56">
        <v>145667</v>
      </c>
      <c r="F38" s="56">
        <v>145667</v>
      </c>
      <c r="G38" s="56">
        <v>43500</v>
      </c>
      <c r="H38" s="56">
        <v>43500</v>
      </c>
    </row>
    <row r="39" spans="1:8" ht="12.75">
      <c r="A39" s="55" t="s">
        <v>130</v>
      </c>
      <c r="B39" s="56">
        <v>5004</v>
      </c>
      <c r="C39" s="56">
        <f t="shared" si="1"/>
        <v>1439570</v>
      </c>
      <c r="D39" s="56">
        <f t="shared" si="1"/>
        <v>1445900</v>
      </c>
      <c r="E39" s="56">
        <v>1228661</v>
      </c>
      <c r="F39" s="56">
        <f>1228661+6330</f>
        <v>1234991</v>
      </c>
      <c r="G39" s="56">
        <v>210909</v>
      </c>
      <c r="H39" s="56">
        <v>210909</v>
      </c>
    </row>
    <row r="40" spans="1:8" ht="12.75">
      <c r="A40" s="55" t="s">
        <v>135</v>
      </c>
      <c r="B40" s="56">
        <v>5005</v>
      </c>
      <c r="C40" s="56">
        <f t="shared" si="1"/>
        <v>22530</v>
      </c>
      <c r="D40" s="56">
        <f t="shared" si="1"/>
        <v>16200</v>
      </c>
      <c r="E40" s="56">
        <v>22530</v>
      </c>
      <c r="F40" s="56">
        <f>22530-6330</f>
        <v>16200</v>
      </c>
      <c r="G40" s="56">
        <v>0</v>
      </c>
      <c r="H40" s="56">
        <v>0</v>
      </c>
    </row>
    <row r="41" spans="1:8" ht="24" customHeight="1">
      <c r="A41" s="55" t="s">
        <v>131</v>
      </c>
      <c r="B41" s="56">
        <v>5006</v>
      </c>
      <c r="C41" s="56">
        <f t="shared" si="1"/>
        <v>167593</v>
      </c>
      <c r="D41" s="56">
        <f t="shared" si="1"/>
        <v>167593</v>
      </c>
      <c r="E41" s="56">
        <v>167593</v>
      </c>
      <c r="F41" s="56">
        <v>167593</v>
      </c>
      <c r="G41" s="56">
        <v>0</v>
      </c>
      <c r="H41" s="56">
        <v>0</v>
      </c>
    </row>
    <row r="42" spans="1:8" ht="12.75">
      <c r="A42" s="55" t="s">
        <v>132</v>
      </c>
      <c r="B42" s="56">
        <v>5007</v>
      </c>
      <c r="C42" s="56">
        <f t="shared" si="1"/>
        <v>34760</v>
      </c>
      <c r="D42" s="56">
        <f t="shared" si="1"/>
        <v>34760</v>
      </c>
      <c r="E42" s="56">
        <v>16736</v>
      </c>
      <c r="F42" s="56">
        <v>16736</v>
      </c>
      <c r="G42" s="56">
        <v>18024</v>
      </c>
      <c r="H42" s="56">
        <v>18024</v>
      </c>
    </row>
    <row r="43" spans="1:8" ht="25.5">
      <c r="A43" s="55" t="s">
        <v>138</v>
      </c>
      <c r="B43" s="56">
        <v>6000</v>
      </c>
      <c r="C43" s="56">
        <f t="shared" si="1"/>
        <v>3534474</v>
      </c>
      <c r="D43" s="56">
        <f t="shared" si="1"/>
        <v>3891674</v>
      </c>
      <c r="E43" s="56">
        <v>0</v>
      </c>
      <c r="F43" s="56">
        <v>0</v>
      </c>
      <c r="G43" s="56">
        <v>3534474</v>
      </c>
      <c r="H43" s="56">
        <f>SUM(H44:H48)</f>
        <v>3891674</v>
      </c>
    </row>
    <row r="44" spans="1:8" ht="12.75">
      <c r="A44" s="55" t="s">
        <v>127</v>
      </c>
      <c r="B44" s="56">
        <v>6001</v>
      </c>
      <c r="C44" s="56">
        <f t="shared" si="1"/>
        <v>124500</v>
      </c>
      <c r="D44" s="56">
        <f t="shared" si="1"/>
        <v>124500</v>
      </c>
      <c r="E44" s="56">
        <v>0</v>
      </c>
      <c r="F44" s="56">
        <v>0</v>
      </c>
      <c r="G44" s="56">
        <v>124500</v>
      </c>
      <c r="H44" s="56">
        <v>124500</v>
      </c>
    </row>
    <row r="45" spans="1:8" ht="12.75">
      <c r="A45" s="55" t="s">
        <v>128</v>
      </c>
      <c r="B45" s="56">
        <v>6002</v>
      </c>
      <c r="C45" s="56">
        <f t="shared" si="1"/>
        <v>15210</v>
      </c>
      <c r="D45" s="56">
        <f t="shared" si="1"/>
        <v>15210</v>
      </c>
      <c r="E45" s="56">
        <v>0</v>
      </c>
      <c r="F45" s="56">
        <v>0</v>
      </c>
      <c r="G45" s="56">
        <v>15210</v>
      </c>
      <c r="H45" s="56">
        <v>15210</v>
      </c>
    </row>
    <row r="46" spans="1:8" ht="12.75">
      <c r="A46" s="55" t="s">
        <v>129</v>
      </c>
      <c r="B46" s="56">
        <v>6003</v>
      </c>
      <c r="C46" s="56">
        <f t="shared" si="1"/>
        <v>24700</v>
      </c>
      <c r="D46" s="56">
        <f t="shared" si="1"/>
        <v>24700</v>
      </c>
      <c r="E46" s="56">
        <v>0</v>
      </c>
      <c r="F46" s="56">
        <v>0</v>
      </c>
      <c r="G46" s="56">
        <v>24700</v>
      </c>
      <c r="H46" s="56">
        <v>24700</v>
      </c>
    </row>
    <row r="47" spans="1:8" ht="12.75">
      <c r="A47" s="55" t="s">
        <v>130</v>
      </c>
      <c r="B47" s="56">
        <v>6004</v>
      </c>
      <c r="C47" s="56">
        <f t="shared" si="1"/>
        <v>3185134</v>
      </c>
      <c r="D47" s="56">
        <f t="shared" si="1"/>
        <v>3542334</v>
      </c>
      <c r="E47" s="56">
        <v>0</v>
      </c>
      <c r="F47" s="56">
        <v>0</v>
      </c>
      <c r="G47" s="56">
        <v>3185134</v>
      </c>
      <c r="H47" s="56">
        <f>3185134+357200</f>
        <v>3542334</v>
      </c>
    </row>
    <row r="48" spans="1:8" ht="12.75">
      <c r="A48" s="55" t="s">
        <v>132</v>
      </c>
      <c r="B48" s="56">
        <v>6006</v>
      </c>
      <c r="C48" s="56">
        <f t="shared" si="1"/>
        <v>184930</v>
      </c>
      <c r="D48" s="56">
        <f t="shared" si="1"/>
        <v>184930</v>
      </c>
      <c r="E48" s="56">
        <v>0</v>
      </c>
      <c r="F48" s="56">
        <v>0</v>
      </c>
      <c r="G48" s="56">
        <v>184930</v>
      </c>
      <c r="H48" s="56">
        <v>184930</v>
      </c>
    </row>
    <row r="49" spans="1:8" ht="12.75">
      <c r="A49" s="55" t="s">
        <v>139</v>
      </c>
      <c r="B49" s="56">
        <v>6100</v>
      </c>
      <c r="C49" s="56">
        <f t="shared" si="1"/>
        <v>1527883</v>
      </c>
      <c r="D49" s="56">
        <f t="shared" si="1"/>
        <v>1527883</v>
      </c>
      <c r="E49" s="56">
        <v>0</v>
      </c>
      <c r="F49" s="56">
        <v>0</v>
      </c>
      <c r="G49" s="56">
        <v>1527883</v>
      </c>
      <c r="H49" s="56">
        <v>1527883</v>
      </c>
    </row>
    <row r="50" spans="1:8" ht="12.75">
      <c r="A50" s="55" t="s">
        <v>130</v>
      </c>
      <c r="B50" s="56">
        <v>6104</v>
      </c>
      <c r="C50" s="56">
        <f t="shared" si="1"/>
        <v>1527883</v>
      </c>
      <c r="D50" s="56">
        <f t="shared" si="1"/>
        <v>1527883</v>
      </c>
      <c r="E50" s="56">
        <v>0</v>
      </c>
      <c r="F50" s="56">
        <v>0</v>
      </c>
      <c r="G50" s="56">
        <v>1527883</v>
      </c>
      <c r="H50" s="56">
        <v>1527883</v>
      </c>
    </row>
    <row r="51" spans="1:8" ht="18.75" customHeight="1">
      <c r="A51" s="73" t="s">
        <v>118</v>
      </c>
      <c r="B51" s="76" t="s">
        <v>57</v>
      </c>
      <c r="C51" s="79" t="s">
        <v>119</v>
      </c>
      <c r="D51" s="80"/>
      <c r="E51" s="83" t="s">
        <v>120</v>
      </c>
      <c r="F51" s="84"/>
      <c r="G51" s="84"/>
      <c r="H51" s="85"/>
    </row>
    <row r="52" spans="1:8" ht="20.25" customHeight="1">
      <c r="A52" s="74"/>
      <c r="B52" s="77"/>
      <c r="C52" s="81"/>
      <c r="D52" s="82"/>
      <c r="E52" s="86" t="s">
        <v>121</v>
      </c>
      <c r="F52" s="87"/>
      <c r="G52" s="86" t="s">
        <v>122</v>
      </c>
      <c r="H52" s="87"/>
    </row>
    <row r="53" spans="1:8" ht="35.25" customHeight="1">
      <c r="A53" s="75"/>
      <c r="B53" s="78"/>
      <c r="C53" s="54" t="s">
        <v>123</v>
      </c>
      <c r="D53" s="54" t="s">
        <v>124</v>
      </c>
      <c r="E53" s="54" t="s">
        <v>123</v>
      </c>
      <c r="F53" s="54" t="s">
        <v>124</v>
      </c>
      <c r="G53" s="54" t="s">
        <v>123</v>
      </c>
      <c r="H53" s="54" t="s">
        <v>124</v>
      </c>
    </row>
    <row r="54" spans="1:8" ht="25.5">
      <c r="A54" s="55" t="s">
        <v>140</v>
      </c>
      <c r="B54" s="56">
        <v>7000</v>
      </c>
      <c r="C54" s="56">
        <f t="shared" si="1"/>
        <v>1394654</v>
      </c>
      <c r="D54" s="56">
        <f t="shared" si="1"/>
        <v>1436954</v>
      </c>
      <c r="E54" s="56">
        <v>421419</v>
      </c>
      <c r="F54" s="56">
        <v>421419</v>
      </c>
      <c r="G54" s="56">
        <v>973235</v>
      </c>
      <c r="H54" s="56">
        <f>SUM(H55:H60)</f>
        <v>1015535</v>
      </c>
    </row>
    <row r="55" spans="1:8" ht="12.75">
      <c r="A55" s="55" t="s">
        <v>127</v>
      </c>
      <c r="B55" s="56">
        <v>7001</v>
      </c>
      <c r="C55" s="56">
        <f t="shared" si="1"/>
        <v>309120</v>
      </c>
      <c r="D55" s="56">
        <f t="shared" si="1"/>
        <v>309120</v>
      </c>
      <c r="E55" s="56">
        <v>30350</v>
      </c>
      <c r="F55" s="56">
        <v>30350</v>
      </c>
      <c r="G55" s="56">
        <v>278770</v>
      </c>
      <c r="H55" s="56">
        <v>278770</v>
      </c>
    </row>
    <row r="56" spans="1:8" ht="12.75">
      <c r="A56" s="55" t="s">
        <v>128</v>
      </c>
      <c r="B56" s="56">
        <v>7002</v>
      </c>
      <c r="C56" s="56">
        <f t="shared" si="1"/>
        <v>75460</v>
      </c>
      <c r="D56" s="56">
        <f t="shared" si="1"/>
        <v>75460</v>
      </c>
      <c r="E56" s="56">
        <v>6100</v>
      </c>
      <c r="F56" s="56">
        <v>6100</v>
      </c>
      <c r="G56" s="56">
        <v>69360</v>
      </c>
      <c r="H56" s="56">
        <v>69360</v>
      </c>
    </row>
    <row r="57" spans="1:8" ht="12.75">
      <c r="A57" s="55" t="s">
        <v>129</v>
      </c>
      <c r="B57" s="56">
        <v>7003</v>
      </c>
      <c r="C57" s="56">
        <f t="shared" si="1"/>
        <v>76176</v>
      </c>
      <c r="D57" s="56">
        <f t="shared" si="1"/>
        <v>76176</v>
      </c>
      <c r="E57" s="56">
        <v>6500</v>
      </c>
      <c r="F57" s="56">
        <v>6500</v>
      </c>
      <c r="G57" s="56">
        <v>69676</v>
      </c>
      <c r="H57" s="56">
        <v>69676</v>
      </c>
    </row>
    <row r="58" spans="1:8" ht="12.75">
      <c r="A58" s="55" t="s">
        <v>130</v>
      </c>
      <c r="B58" s="56">
        <v>7004</v>
      </c>
      <c r="C58" s="56">
        <f t="shared" si="1"/>
        <v>546816</v>
      </c>
      <c r="D58" s="56">
        <f t="shared" si="1"/>
        <v>589116</v>
      </c>
      <c r="E58" s="56">
        <v>28217</v>
      </c>
      <c r="F58" s="56">
        <v>28217</v>
      </c>
      <c r="G58" s="56">
        <v>518599</v>
      </c>
      <c r="H58" s="56">
        <f>518599+42300</f>
        <v>560899</v>
      </c>
    </row>
    <row r="59" spans="1:8" ht="25.5">
      <c r="A59" s="55" t="s">
        <v>131</v>
      </c>
      <c r="B59" s="56">
        <v>7005</v>
      </c>
      <c r="C59" s="56">
        <f t="shared" si="1"/>
        <v>363252</v>
      </c>
      <c r="D59" s="56">
        <f t="shared" si="1"/>
        <v>363252</v>
      </c>
      <c r="E59" s="56">
        <v>350252</v>
      </c>
      <c r="F59" s="56">
        <v>350252</v>
      </c>
      <c r="G59" s="56">
        <v>13000</v>
      </c>
      <c r="H59" s="56">
        <v>13000</v>
      </c>
    </row>
    <row r="60" spans="1:8" ht="12.75">
      <c r="A60" s="55" t="s">
        <v>132</v>
      </c>
      <c r="B60" s="56">
        <v>7006</v>
      </c>
      <c r="C60" s="56">
        <f t="shared" si="1"/>
        <v>23830</v>
      </c>
      <c r="D60" s="56">
        <f t="shared" si="1"/>
        <v>23830</v>
      </c>
      <c r="E60" s="56">
        <v>0</v>
      </c>
      <c r="F60" s="56">
        <v>0</v>
      </c>
      <c r="G60" s="56">
        <v>23830</v>
      </c>
      <c r="H60" s="56">
        <v>23830</v>
      </c>
    </row>
    <row r="61" spans="1:8" ht="25.5">
      <c r="A61" s="55" t="s">
        <v>141</v>
      </c>
      <c r="B61" s="56">
        <v>8000</v>
      </c>
      <c r="C61" s="56">
        <f t="shared" si="1"/>
        <v>1040735</v>
      </c>
      <c r="D61" s="56">
        <f t="shared" si="1"/>
        <v>1065735</v>
      </c>
      <c r="E61" s="56">
        <v>26328</v>
      </c>
      <c r="F61" s="56">
        <v>26328</v>
      </c>
      <c r="G61" s="56">
        <v>1014407</v>
      </c>
      <c r="H61" s="56">
        <f>SUM(H62:H67)</f>
        <v>1039407</v>
      </c>
    </row>
    <row r="62" spans="1:8" ht="12.75">
      <c r="A62" s="55" t="s">
        <v>127</v>
      </c>
      <c r="B62" s="56">
        <v>8001</v>
      </c>
      <c r="C62" s="56">
        <f t="shared" si="1"/>
        <v>22740</v>
      </c>
      <c r="D62" s="56">
        <f t="shared" si="1"/>
        <v>22740</v>
      </c>
      <c r="E62" s="56">
        <v>0</v>
      </c>
      <c r="F62" s="56">
        <v>0</v>
      </c>
      <c r="G62" s="56">
        <v>22740</v>
      </c>
      <c r="H62" s="56">
        <v>22740</v>
      </c>
    </row>
    <row r="63" spans="1:8" ht="12.75">
      <c r="A63" s="55" t="s">
        <v>128</v>
      </c>
      <c r="B63" s="56">
        <v>8002</v>
      </c>
      <c r="C63" s="56">
        <f t="shared" si="1"/>
        <v>3070</v>
      </c>
      <c r="D63" s="56">
        <f t="shared" si="1"/>
        <v>3070</v>
      </c>
      <c r="E63" s="56">
        <v>0</v>
      </c>
      <c r="F63" s="56">
        <v>0</v>
      </c>
      <c r="G63" s="56">
        <v>3070</v>
      </c>
      <c r="H63" s="56">
        <v>3070</v>
      </c>
    </row>
    <row r="64" spans="1:8" ht="12.75">
      <c r="A64" s="55" t="s">
        <v>129</v>
      </c>
      <c r="B64" s="56">
        <v>8003</v>
      </c>
      <c r="C64" s="56">
        <f t="shared" si="1"/>
        <v>5140</v>
      </c>
      <c r="D64" s="56">
        <f t="shared" si="1"/>
        <v>5140</v>
      </c>
      <c r="E64" s="56">
        <v>0</v>
      </c>
      <c r="F64" s="56">
        <v>0</v>
      </c>
      <c r="G64" s="56">
        <v>5140</v>
      </c>
      <c r="H64" s="56">
        <v>5140</v>
      </c>
    </row>
    <row r="65" spans="1:8" ht="12.75">
      <c r="A65" s="55" t="s">
        <v>130</v>
      </c>
      <c r="B65" s="56">
        <v>8004</v>
      </c>
      <c r="C65" s="56">
        <f t="shared" si="1"/>
        <v>270727</v>
      </c>
      <c r="D65" s="56">
        <f t="shared" si="1"/>
        <v>295727</v>
      </c>
      <c r="E65" s="56">
        <v>0</v>
      </c>
      <c r="F65" s="56">
        <v>0</v>
      </c>
      <c r="G65" s="56">
        <v>270727</v>
      </c>
      <c r="H65" s="56">
        <f>270727+25000</f>
        <v>295727</v>
      </c>
    </row>
    <row r="66" spans="1:8" ht="25.5">
      <c r="A66" s="55" t="s">
        <v>131</v>
      </c>
      <c r="B66" s="56">
        <v>8005</v>
      </c>
      <c r="C66" s="56">
        <f t="shared" si="1"/>
        <v>26328</v>
      </c>
      <c r="D66" s="56">
        <f t="shared" si="1"/>
        <v>26328</v>
      </c>
      <c r="E66" s="56">
        <v>26328</v>
      </c>
      <c r="F66" s="56">
        <v>26328</v>
      </c>
      <c r="G66" s="56">
        <v>0</v>
      </c>
      <c r="H66" s="56">
        <v>0</v>
      </c>
    </row>
    <row r="67" spans="1:8" ht="12.75">
      <c r="A67" s="55" t="s">
        <v>132</v>
      </c>
      <c r="B67" s="56">
        <v>8006</v>
      </c>
      <c r="C67" s="56">
        <f aca="true" t="shared" si="2" ref="C67:D70">E67+G67</f>
        <v>712730</v>
      </c>
      <c r="D67" s="56">
        <f t="shared" si="2"/>
        <v>712730</v>
      </c>
      <c r="E67" s="56">
        <v>0</v>
      </c>
      <c r="F67" s="56">
        <v>0</v>
      </c>
      <c r="G67" s="56">
        <v>712730</v>
      </c>
      <c r="H67" s="56">
        <v>712730</v>
      </c>
    </row>
    <row r="68" spans="1:8" ht="25.5">
      <c r="A68" s="55" t="s">
        <v>142</v>
      </c>
      <c r="B68" s="56">
        <v>9000</v>
      </c>
      <c r="C68" s="56">
        <f t="shared" si="2"/>
        <v>273749</v>
      </c>
      <c r="D68" s="56">
        <f t="shared" si="2"/>
        <v>173749</v>
      </c>
      <c r="E68" s="56">
        <v>0</v>
      </c>
      <c r="F68" s="56">
        <v>0</v>
      </c>
      <c r="G68" s="56">
        <v>273749</v>
      </c>
      <c r="H68" s="56">
        <f>SUM(H69:H70)</f>
        <v>173749</v>
      </c>
    </row>
    <row r="69" spans="1:8" ht="12.75">
      <c r="A69" s="55" t="s">
        <v>130</v>
      </c>
      <c r="B69" s="56">
        <v>9001</v>
      </c>
      <c r="C69" s="56">
        <f t="shared" si="2"/>
        <v>0</v>
      </c>
      <c r="D69" s="56">
        <f t="shared" si="2"/>
        <v>0</v>
      </c>
      <c r="E69" s="56">
        <v>0</v>
      </c>
      <c r="F69" s="56">
        <v>0</v>
      </c>
      <c r="G69" s="56">
        <v>0</v>
      </c>
      <c r="H69" s="56">
        <v>0</v>
      </c>
    </row>
    <row r="70" spans="1:8" ht="25.5">
      <c r="A70" s="55" t="s">
        <v>143</v>
      </c>
      <c r="B70" s="56">
        <v>9002</v>
      </c>
      <c r="C70" s="56">
        <f t="shared" si="2"/>
        <v>273749</v>
      </c>
      <c r="D70" s="56">
        <f t="shared" si="2"/>
        <v>173749</v>
      </c>
      <c r="E70" s="56">
        <v>0</v>
      </c>
      <c r="F70" s="56">
        <v>0</v>
      </c>
      <c r="G70" s="56">
        <v>273749</v>
      </c>
      <c r="H70" s="56">
        <f>273749-100000</f>
        <v>173749</v>
      </c>
    </row>
    <row r="71" spans="1:8" ht="12.75">
      <c r="A71" s="55" t="s">
        <v>144</v>
      </c>
      <c r="B71" s="56"/>
      <c r="C71" s="56">
        <f aca="true" t="shared" si="3" ref="C71:H71">C68+C61+C54+C43+C35+C30+C23+C16+C9</f>
        <v>18989982</v>
      </c>
      <c r="D71" s="56">
        <f t="shared" si="3"/>
        <v>19369982</v>
      </c>
      <c r="E71" s="56">
        <f t="shared" si="3"/>
        <v>10764501</v>
      </c>
      <c r="F71" s="56">
        <f t="shared" si="3"/>
        <v>10764501</v>
      </c>
      <c r="G71" s="56">
        <f t="shared" si="3"/>
        <v>8225481</v>
      </c>
      <c r="H71" s="56">
        <f t="shared" si="3"/>
        <v>8605481</v>
      </c>
    </row>
    <row r="72" spans="1:8" ht="26.25" customHeight="1">
      <c r="A72" s="57" t="s">
        <v>154</v>
      </c>
      <c r="B72" s="56"/>
      <c r="C72" s="56">
        <f>E72</f>
        <v>329875</v>
      </c>
      <c r="D72" s="56">
        <f>F72</f>
        <v>279875</v>
      </c>
      <c r="E72" s="56">
        <f>SUM(E73:E79)</f>
        <v>329875</v>
      </c>
      <c r="F72" s="56">
        <f>SUM(F73:F79)</f>
        <v>279875</v>
      </c>
      <c r="G72" s="58" t="s">
        <v>145</v>
      </c>
      <c r="H72" s="58" t="s">
        <v>145</v>
      </c>
    </row>
    <row r="73" spans="1:8" ht="25.5">
      <c r="A73" s="55" t="s">
        <v>146</v>
      </c>
      <c r="B73" s="56">
        <v>901</v>
      </c>
      <c r="C73" s="56">
        <f aca="true" t="shared" si="4" ref="C73:D79">E73</f>
        <v>262389</v>
      </c>
      <c r="D73" s="56">
        <f t="shared" si="4"/>
        <v>212389</v>
      </c>
      <c r="E73" s="56">
        <v>262389</v>
      </c>
      <c r="F73" s="56">
        <f>262389-50000</f>
        <v>212389</v>
      </c>
      <c r="G73" s="58" t="s">
        <v>145</v>
      </c>
      <c r="H73" s="58" t="s">
        <v>145</v>
      </c>
    </row>
    <row r="74" spans="1:8" ht="12.75">
      <c r="A74" s="55" t="s">
        <v>147</v>
      </c>
      <c r="B74" s="56">
        <v>903</v>
      </c>
      <c r="C74" s="56">
        <f t="shared" si="4"/>
        <v>0</v>
      </c>
      <c r="D74" s="56">
        <f t="shared" si="4"/>
        <v>0</v>
      </c>
      <c r="E74" s="56">
        <v>0</v>
      </c>
      <c r="F74" s="56">
        <v>0</v>
      </c>
      <c r="G74" s="58" t="s">
        <v>145</v>
      </c>
      <c r="H74" s="58" t="s">
        <v>145</v>
      </c>
    </row>
    <row r="75" spans="1:8" ht="12.75">
      <c r="A75" s="55" t="s">
        <v>148</v>
      </c>
      <c r="B75" s="56">
        <v>905</v>
      </c>
      <c r="C75" s="56">
        <f t="shared" si="4"/>
        <v>45700</v>
      </c>
      <c r="D75" s="56">
        <f t="shared" si="4"/>
        <v>45700</v>
      </c>
      <c r="E75" s="56">
        <v>45700</v>
      </c>
      <c r="F75" s="56">
        <v>45700</v>
      </c>
      <c r="G75" s="58" t="s">
        <v>145</v>
      </c>
      <c r="H75" s="58" t="s">
        <v>145</v>
      </c>
    </row>
    <row r="76" spans="1:8" ht="12.75">
      <c r="A76" s="55" t="s">
        <v>149</v>
      </c>
      <c r="B76" s="56">
        <v>907</v>
      </c>
      <c r="C76" s="56">
        <f t="shared" si="4"/>
        <v>0</v>
      </c>
      <c r="D76" s="56">
        <f t="shared" si="4"/>
        <v>0</v>
      </c>
      <c r="E76" s="56">
        <v>0</v>
      </c>
      <c r="F76" s="56">
        <v>0</v>
      </c>
      <c r="G76" s="58" t="s">
        <v>145</v>
      </c>
      <c r="H76" s="58" t="s">
        <v>145</v>
      </c>
    </row>
    <row r="77" spans="1:8" ht="25.5">
      <c r="A77" s="55" t="s">
        <v>150</v>
      </c>
      <c r="B77" s="56">
        <v>908</v>
      </c>
      <c r="C77" s="56">
        <f t="shared" si="4"/>
        <v>5801</v>
      </c>
      <c r="D77" s="56">
        <f t="shared" si="4"/>
        <v>5801</v>
      </c>
      <c r="E77" s="56">
        <v>5801</v>
      </c>
      <c r="F77" s="56">
        <v>5801</v>
      </c>
      <c r="G77" s="58" t="s">
        <v>145</v>
      </c>
      <c r="H77" s="58" t="s">
        <v>145</v>
      </c>
    </row>
    <row r="78" spans="1:8" ht="12.75">
      <c r="A78" s="55" t="s">
        <v>151</v>
      </c>
      <c r="B78" s="56">
        <v>909</v>
      </c>
      <c r="C78" s="56">
        <f t="shared" si="4"/>
        <v>15985</v>
      </c>
      <c r="D78" s="56">
        <f t="shared" si="4"/>
        <v>15985</v>
      </c>
      <c r="E78" s="56">
        <v>15985</v>
      </c>
      <c r="F78" s="56">
        <v>15985</v>
      </c>
      <c r="G78" s="58" t="s">
        <v>145</v>
      </c>
      <c r="H78" s="58" t="s">
        <v>145</v>
      </c>
    </row>
    <row r="79" spans="1:8" ht="12.75">
      <c r="A79" s="55" t="s">
        <v>152</v>
      </c>
      <c r="B79" s="56">
        <v>911</v>
      </c>
      <c r="C79" s="56">
        <f t="shared" si="4"/>
        <v>0</v>
      </c>
      <c r="D79" s="56">
        <f t="shared" si="4"/>
        <v>0</v>
      </c>
      <c r="E79" s="56">
        <v>0</v>
      </c>
      <c r="F79" s="56">
        <v>0</v>
      </c>
      <c r="G79" s="58" t="s">
        <v>145</v>
      </c>
      <c r="H79" s="58" t="s">
        <v>145</v>
      </c>
    </row>
    <row r="80" spans="1:8" ht="12.75">
      <c r="A80" s="59" t="s">
        <v>153</v>
      </c>
      <c r="B80" s="60"/>
      <c r="C80" s="60">
        <f>C71+C72</f>
        <v>19319857</v>
      </c>
      <c r="D80" s="60">
        <f>D71+D72</f>
        <v>19649857</v>
      </c>
      <c r="E80" s="60">
        <f>E71+E72</f>
        <v>11094376</v>
      </c>
      <c r="F80" s="60">
        <f>F71+F72</f>
        <v>11044376</v>
      </c>
      <c r="G80" s="60">
        <f>G71</f>
        <v>8225481</v>
      </c>
      <c r="H80" s="60">
        <f>H71</f>
        <v>8605481</v>
      </c>
    </row>
  </sheetData>
  <mergeCells count="14">
    <mergeCell ref="F1:H1"/>
    <mergeCell ref="A3:H3"/>
    <mergeCell ref="A5:A7"/>
    <mergeCell ref="B5:B7"/>
    <mergeCell ref="C5:D6"/>
    <mergeCell ref="E5:H5"/>
    <mergeCell ref="E6:F6"/>
    <mergeCell ref="G6:H6"/>
    <mergeCell ref="A51:A53"/>
    <mergeCell ref="B51:B53"/>
    <mergeCell ref="C51:D52"/>
    <mergeCell ref="E51:H51"/>
    <mergeCell ref="E52:F52"/>
    <mergeCell ref="G52:H52"/>
  </mergeCells>
  <printOptions/>
  <pageMargins left="0.75" right="0.75" top="0.19" bottom="0.8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TPetkova</cp:lastModifiedBy>
  <cp:lastPrinted>2012-12-13T06:46:17Z</cp:lastPrinted>
  <dcterms:created xsi:type="dcterms:W3CDTF">2003-07-18T06:49:59Z</dcterms:created>
  <dcterms:modified xsi:type="dcterms:W3CDTF">2012-12-13T06:46:56Z</dcterms:modified>
  <cp:category/>
  <cp:version/>
  <cp:contentType/>
  <cp:contentStatus/>
</cp:coreProperties>
</file>